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■육경은_(2026~)\3. MC지사\0.동향보고\3. 월별보고\"/>
    </mc:Choice>
  </mc:AlternateContent>
  <bookViews>
    <workbookView xWindow="-105" yWindow="-105" windowWidth="23250" windowHeight="12570" activeTab="2"/>
  </bookViews>
  <sheets>
    <sheet name="입국" sheetId="1" r:id="rId1"/>
    <sheet name="출국" sheetId="3" r:id="rId2"/>
    <sheet name="월별시장동향" sheetId="4" r:id="rId3"/>
  </sheets>
  <definedNames>
    <definedName name="_xlnm._FilterDatabase" localSheetId="2" hidden="1">월별시장동향!$A$5:$C$5</definedName>
    <definedName name="A">월별시장동향!$F$1</definedName>
    <definedName name="_xlnm.Print_Area" localSheetId="2">월별시장동향!$A$4:$C$37</definedName>
  </definedNames>
  <calcPr calcId="162913"/>
</workbook>
</file>

<file path=xl/calcChain.xml><?xml version="1.0" encoding="utf-8"?>
<calcChain xmlns="http://schemas.openxmlformats.org/spreadsheetml/2006/main">
  <c r="L7" i="4" l="1"/>
  <c r="DA35" i="1" l="1"/>
  <c r="I25" i="4" l="1"/>
  <c r="H25" i="4"/>
  <c r="E30" i="3" l="1"/>
  <c r="D28" i="4" l="1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H8" i="4" s="1"/>
  <c r="DB35" i="1" l="1"/>
  <c r="DE35" i="1"/>
  <c r="D34" i="3" l="1"/>
  <c r="BF35" i="1" l="1"/>
  <c r="G35" i="1"/>
  <c r="D35" i="1"/>
  <c r="BC35" i="1"/>
  <c r="AZ35" i="1"/>
  <c r="CY35" i="1" l="1"/>
  <c r="BU35" i="1"/>
  <c r="BI35" i="1"/>
  <c r="AB35" i="1"/>
  <c r="CV35" i="1"/>
  <c r="BO35" i="1"/>
  <c r="AH35" i="1"/>
  <c r="J35" i="1"/>
  <c r="CM35" i="1"/>
  <c r="BL35" i="1"/>
  <c r="AE35" i="1"/>
  <c r="Y35" i="1" l="1"/>
  <c r="AW35" i="1"/>
  <c r="CS35" i="1"/>
  <c r="CD35" i="1" l="1"/>
  <c r="BR35" i="1"/>
  <c r="P35" i="1"/>
  <c r="AT35" i="1"/>
  <c r="S35" i="1"/>
  <c r="V35" i="1"/>
  <c r="BX35" i="1"/>
  <c r="AN35" i="1"/>
  <c r="AK35" i="1"/>
  <c r="CA35" i="1"/>
  <c r="AQ35" i="1"/>
  <c r="CP35" i="1"/>
  <c r="M35" i="1"/>
  <c r="CG35" i="1" l="1"/>
  <c r="CJ35" i="1"/>
  <c r="C1" i="3" l="1"/>
  <c r="F2" i="1"/>
  <c r="I2" i="1" s="1"/>
  <c r="L2" i="1" s="1"/>
  <c r="O2" i="1" s="1"/>
  <c r="R2" i="1" s="1"/>
  <c r="U2" i="1" s="1"/>
  <c r="X2" i="1" s="1"/>
  <c r="AA2" i="1" s="1"/>
  <c r="AD2" i="1" s="1"/>
  <c r="AG2" i="1" s="1"/>
  <c r="AJ2" i="1" s="1"/>
  <c r="AM2" i="1" s="1"/>
  <c r="AP2" i="1" s="1"/>
  <c r="AS2" i="1" s="1"/>
  <c r="AV2" i="1" s="1"/>
  <c r="BH2" i="1" l="1"/>
  <c r="BK2" i="1" s="1"/>
  <c r="BN2" i="1" s="1"/>
  <c r="AY2" i="1"/>
  <c r="BB2" i="1" s="1"/>
  <c r="BE2" i="1" s="1"/>
  <c r="F1" i="4"/>
  <c r="H7" i="4" s="1"/>
  <c r="A3" i="3"/>
  <c r="I7" i="4" l="1"/>
  <c r="G2" i="4"/>
  <c r="BW2" i="1"/>
  <c r="BQ2" i="1"/>
  <c r="BT2" i="1" s="1"/>
  <c r="BZ2" i="1" l="1"/>
  <c r="CI2" i="1"/>
  <c r="CU2" i="1" s="1"/>
  <c r="DA2" i="1" s="1"/>
  <c r="E40" i="3"/>
  <c r="CC2" i="1" l="1"/>
  <c r="CL2" i="1"/>
  <c r="CF2" i="1" l="1"/>
  <c r="CR2" i="1" s="1"/>
  <c r="CX2" i="1" s="1"/>
  <c r="DD2" i="1" s="1"/>
  <c r="CO2" i="1"/>
  <c r="J26" i="4"/>
  <c r="G17" i="4"/>
  <c r="G10" i="4"/>
  <c r="G5" i="4"/>
  <c r="D38" i="3" l="1"/>
  <c r="N31" i="1" l="1"/>
  <c r="E24" i="1" l="1"/>
  <c r="E25" i="1"/>
  <c r="E26" i="1"/>
  <c r="E27" i="1"/>
  <c r="E28" i="1"/>
  <c r="E29" i="1"/>
  <c r="E30" i="1"/>
  <c r="BG26" i="1" l="1"/>
  <c r="E13" i="1" l="1"/>
  <c r="E14" i="1"/>
  <c r="E15" i="1"/>
  <c r="E16" i="1"/>
  <c r="E17" i="1"/>
  <c r="E18" i="1"/>
  <c r="E19" i="1"/>
  <c r="N27" i="1" l="1"/>
  <c r="Q27" i="1"/>
  <c r="W27" i="1"/>
  <c r="Z27" i="1"/>
  <c r="AC27" i="1"/>
  <c r="AF27" i="1"/>
  <c r="AI27" i="1"/>
  <c r="AL27" i="1"/>
  <c r="AO27" i="1"/>
  <c r="AU27" i="1"/>
  <c r="AX27" i="1"/>
  <c r="BA27" i="1"/>
  <c r="BG27" i="1"/>
  <c r="BM27" i="1"/>
  <c r="BP27" i="1"/>
  <c r="BS27" i="1"/>
  <c r="BV27" i="1"/>
  <c r="BY27" i="1"/>
  <c r="CE27" i="1"/>
  <c r="CH27" i="1"/>
  <c r="CK27" i="1"/>
  <c r="CQ27" i="1"/>
  <c r="CZ27" i="1"/>
  <c r="H28" i="1"/>
  <c r="K28" i="1"/>
  <c r="N28" i="1"/>
  <c r="Q28" i="1"/>
  <c r="T28" i="1"/>
  <c r="W28" i="1"/>
  <c r="Z28" i="1"/>
  <c r="AC28" i="1"/>
  <c r="AF28" i="1"/>
  <c r="AI28" i="1"/>
  <c r="AL28" i="1"/>
  <c r="AO28" i="1"/>
  <c r="AR28" i="1"/>
  <c r="AU28" i="1"/>
  <c r="AX28" i="1"/>
  <c r="BA28" i="1"/>
  <c r="BD28" i="1"/>
  <c r="BJ28" i="1"/>
  <c r="BM28" i="1"/>
  <c r="BP28" i="1"/>
  <c r="BS28" i="1"/>
  <c r="BV28" i="1"/>
  <c r="BY28" i="1"/>
  <c r="CB28" i="1"/>
  <c r="CE28" i="1"/>
  <c r="CH28" i="1"/>
  <c r="CK28" i="1"/>
  <c r="CN28" i="1"/>
  <c r="CQ28" i="1"/>
  <c r="CZ28" i="1"/>
  <c r="H29" i="1"/>
  <c r="N29" i="1"/>
  <c r="T29" i="1"/>
  <c r="W29" i="1"/>
  <c r="Z29" i="1"/>
  <c r="AF29" i="1"/>
  <c r="AI29" i="1"/>
  <c r="AL29" i="1"/>
  <c r="AR29" i="1"/>
  <c r="AU29" i="1"/>
  <c r="AX29" i="1"/>
  <c r="BA29" i="1"/>
  <c r="BD29" i="1"/>
  <c r="BG29" i="1"/>
  <c r="BJ29" i="1"/>
  <c r="BS29" i="1"/>
  <c r="BV29" i="1"/>
  <c r="CB29" i="1"/>
  <c r="CE29" i="1"/>
  <c r="CH29" i="1"/>
  <c r="CK29" i="1"/>
  <c r="CN29" i="1"/>
  <c r="CZ29" i="1"/>
  <c r="DC29" i="1"/>
  <c r="H30" i="1"/>
  <c r="K30" i="1"/>
  <c r="N30" i="1"/>
  <c r="Q30" i="1"/>
  <c r="T30" i="1"/>
  <c r="W30" i="1"/>
  <c r="Z30" i="1"/>
  <c r="AC30" i="1"/>
  <c r="AF30" i="1"/>
  <c r="AI30" i="1"/>
  <c r="AL30" i="1"/>
  <c r="AO30" i="1"/>
  <c r="AR30" i="1"/>
  <c r="AU30" i="1"/>
  <c r="AX30" i="1"/>
  <c r="BA30" i="1"/>
  <c r="BD30" i="1"/>
  <c r="BG30" i="1"/>
  <c r="BJ30" i="1"/>
  <c r="BM30" i="1"/>
  <c r="BP30" i="1"/>
  <c r="BS30" i="1"/>
  <c r="BV30" i="1"/>
  <c r="BY30" i="1"/>
  <c r="CB30" i="1"/>
  <c r="CE30" i="1"/>
  <c r="CH30" i="1"/>
  <c r="CK30" i="1"/>
  <c r="CN30" i="1"/>
  <c r="CQ30" i="1"/>
  <c r="CZ30" i="1"/>
  <c r="DC30" i="1"/>
  <c r="K31" i="1"/>
  <c r="Q31" i="1"/>
  <c r="T31" i="1"/>
  <c r="W31" i="1"/>
  <c r="Z31" i="1"/>
  <c r="AC31" i="1"/>
  <c r="AI31" i="1"/>
  <c r="AL31" i="1"/>
  <c r="AO31" i="1"/>
  <c r="AR31" i="1"/>
  <c r="AU31" i="1"/>
  <c r="BA31" i="1"/>
  <c r="BD31" i="1"/>
  <c r="BG31" i="1"/>
  <c r="BM31" i="1"/>
  <c r="BS31" i="1"/>
  <c r="BV31" i="1"/>
  <c r="BY31" i="1"/>
  <c r="CE31" i="1"/>
  <c r="CK31" i="1"/>
  <c r="CQ31" i="1"/>
  <c r="DC31" i="1"/>
  <c r="BP29" i="1" l="1"/>
  <c r="DC27" i="1"/>
  <c r="CN27" i="1"/>
  <c r="T27" i="1"/>
  <c r="CZ31" i="1"/>
  <c r="BJ31" i="1"/>
  <c r="H31" i="1"/>
  <c r="CT29" i="1"/>
  <c r="BM29" i="1"/>
  <c r="AC29" i="1"/>
  <c r="CQ29" i="1"/>
  <c r="CW28" i="1"/>
  <c r="AR27" i="1"/>
  <c r="CN31" i="1"/>
  <c r="K27" i="1"/>
  <c r="H27" i="1"/>
  <c r="BP31" i="1"/>
  <c r="Q29" i="1"/>
  <c r="CT28" i="1"/>
  <c r="BJ27" i="1"/>
  <c r="CB31" i="1"/>
  <c r="BG28" i="1"/>
  <c r="CW27" i="1"/>
  <c r="AF31" i="1"/>
  <c r="CT31" i="1"/>
  <c r="CW30" i="1"/>
  <c r="K29" i="1"/>
  <c r="CB27" i="1"/>
  <c r="BD27" i="1"/>
  <c r="CW31" i="1"/>
  <c r="AX31" i="1"/>
  <c r="CH31" i="1"/>
  <c r="BY29" i="1"/>
  <c r="AO29" i="1"/>
  <c r="CT27" i="1"/>
  <c r="CT30" i="1"/>
  <c r="CW29" i="1"/>
  <c r="DC28" i="1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DC26" i="1"/>
  <c r="DC25" i="1"/>
  <c r="DC24" i="1"/>
  <c r="DC23" i="1"/>
  <c r="DC22" i="1"/>
  <c r="DC21" i="1"/>
  <c r="DC20" i="1"/>
  <c r="DC19" i="1"/>
  <c r="DC18" i="1"/>
  <c r="DC17" i="1"/>
  <c r="DC16" i="1"/>
  <c r="DC15" i="1"/>
  <c r="DC14" i="1"/>
  <c r="DC13" i="1"/>
  <c r="DC12" i="1"/>
  <c r="DC11" i="1"/>
  <c r="DC10" i="1"/>
  <c r="DC9" i="1"/>
  <c r="DC8" i="1"/>
  <c r="DC7" i="1"/>
  <c r="DC6" i="1"/>
  <c r="DC5" i="1"/>
  <c r="CZ26" i="1"/>
  <c r="CZ25" i="1"/>
  <c r="CZ24" i="1"/>
  <c r="CZ23" i="1"/>
  <c r="CZ22" i="1"/>
  <c r="CZ21" i="1"/>
  <c r="CZ20" i="1"/>
  <c r="CZ19" i="1"/>
  <c r="CZ18" i="1"/>
  <c r="CZ17" i="1"/>
  <c r="CZ16" i="1"/>
  <c r="CZ15" i="1"/>
  <c r="CZ14" i="1"/>
  <c r="CZ13" i="1"/>
  <c r="CZ12" i="1"/>
  <c r="CZ11" i="1"/>
  <c r="CZ10" i="1"/>
  <c r="CZ9" i="1"/>
  <c r="CZ8" i="1"/>
  <c r="CZ7" i="1"/>
  <c r="CZ6" i="1"/>
  <c r="CZ5" i="1"/>
  <c r="CW26" i="1"/>
  <c r="CW25" i="1"/>
  <c r="CW24" i="1"/>
  <c r="CW23" i="1"/>
  <c r="CW22" i="1"/>
  <c r="CW21" i="1"/>
  <c r="CW20" i="1"/>
  <c r="CW19" i="1"/>
  <c r="CW18" i="1"/>
  <c r="CW17" i="1"/>
  <c r="CW16" i="1"/>
  <c r="CW15" i="1"/>
  <c r="CW14" i="1"/>
  <c r="CW13" i="1"/>
  <c r="CW12" i="1"/>
  <c r="CW11" i="1"/>
  <c r="CW10" i="1"/>
  <c r="CW9" i="1"/>
  <c r="CW8" i="1"/>
  <c r="CW7" i="1"/>
  <c r="CW6" i="1"/>
  <c r="CW5" i="1"/>
  <c r="CT26" i="1"/>
  <c r="CT25" i="1"/>
  <c r="CT24" i="1"/>
  <c r="CT23" i="1"/>
  <c r="CT22" i="1"/>
  <c r="CT21" i="1"/>
  <c r="CT20" i="1"/>
  <c r="CT19" i="1"/>
  <c r="CT18" i="1"/>
  <c r="CT17" i="1"/>
  <c r="CT16" i="1"/>
  <c r="CT15" i="1"/>
  <c r="CT14" i="1"/>
  <c r="CT13" i="1"/>
  <c r="CT12" i="1"/>
  <c r="CT11" i="1"/>
  <c r="CT10" i="1"/>
  <c r="CT9" i="1"/>
  <c r="CT8" i="1"/>
  <c r="CT7" i="1"/>
  <c r="CT6" i="1"/>
  <c r="CT5" i="1"/>
  <c r="CQ26" i="1"/>
  <c r="CQ25" i="1"/>
  <c r="CQ24" i="1"/>
  <c r="CQ23" i="1"/>
  <c r="CQ22" i="1"/>
  <c r="CQ21" i="1"/>
  <c r="CQ20" i="1"/>
  <c r="CQ19" i="1"/>
  <c r="CQ18" i="1"/>
  <c r="CQ17" i="1"/>
  <c r="CQ16" i="1"/>
  <c r="CQ15" i="1"/>
  <c r="CQ14" i="1"/>
  <c r="CQ13" i="1"/>
  <c r="CQ12" i="1"/>
  <c r="CQ11" i="1"/>
  <c r="CQ10" i="1"/>
  <c r="CQ9" i="1"/>
  <c r="CQ8" i="1"/>
  <c r="CQ7" i="1"/>
  <c r="CQ6" i="1"/>
  <c r="CQ5" i="1"/>
  <c r="CN26" i="1"/>
  <c r="CN25" i="1"/>
  <c r="CN24" i="1"/>
  <c r="CN23" i="1"/>
  <c r="CN22" i="1"/>
  <c r="CN21" i="1"/>
  <c r="CN20" i="1"/>
  <c r="CN19" i="1"/>
  <c r="CN18" i="1"/>
  <c r="CN17" i="1"/>
  <c r="CN16" i="1"/>
  <c r="CN15" i="1"/>
  <c r="CN14" i="1"/>
  <c r="CN13" i="1"/>
  <c r="CN12" i="1"/>
  <c r="CN11" i="1"/>
  <c r="CN10" i="1"/>
  <c r="CN9" i="1"/>
  <c r="CN8" i="1"/>
  <c r="CN7" i="1"/>
  <c r="CN6" i="1"/>
  <c r="CN5" i="1"/>
  <c r="CK26" i="1"/>
  <c r="CK25" i="1"/>
  <c r="CK24" i="1"/>
  <c r="CK23" i="1"/>
  <c r="CK22" i="1"/>
  <c r="CK21" i="1"/>
  <c r="CK20" i="1"/>
  <c r="CK19" i="1"/>
  <c r="CK18" i="1"/>
  <c r="CK17" i="1"/>
  <c r="CK16" i="1"/>
  <c r="CK15" i="1"/>
  <c r="CK14" i="1"/>
  <c r="CK13" i="1"/>
  <c r="CK12" i="1"/>
  <c r="CK11" i="1"/>
  <c r="CK10" i="1"/>
  <c r="CK9" i="1"/>
  <c r="CK8" i="1"/>
  <c r="CK7" i="1"/>
  <c r="CK6" i="1"/>
  <c r="CK5" i="1"/>
  <c r="CH26" i="1"/>
  <c r="CH25" i="1"/>
  <c r="CH24" i="1"/>
  <c r="CH23" i="1"/>
  <c r="CH22" i="1"/>
  <c r="CH21" i="1"/>
  <c r="CH20" i="1"/>
  <c r="CH19" i="1"/>
  <c r="CH18" i="1"/>
  <c r="CH17" i="1"/>
  <c r="CH16" i="1"/>
  <c r="CH15" i="1"/>
  <c r="CH14" i="1"/>
  <c r="CH13" i="1"/>
  <c r="CH12" i="1"/>
  <c r="CH11" i="1"/>
  <c r="CH10" i="1"/>
  <c r="CH9" i="1"/>
  <c r="CH8" i="1"/>
  <c r="CH7" i="1"/>
  <c r="CH6" i="1"/>
  <c r="CH5" i="1"/>
  <c r="CE26" i="1"/>
  <c r="CE25" i="1"/>
  <c r="CE24" i="1"/>
  <c r="CE23" i="1"/>
  <c r="CE22" i="1"/>
  <c r="CE21" i="1"/>
  <c r="CE20" i="1"/>
  <c r="CE19" i="1"/>
  <c r="CE18" i="1"/>
  <c r="CE17" i="1"/>
  <c r="CE16" i="1"/>
  <c r="CE15" i="1"/>
  <c r="CE14" i="1"/>
  <c r="CE13" i="1"/>
  <c r="CE12" i="1"/>
  <c r="CE11" i="1"/>
  <c r="CE10" i="1"/>
  <c r="CE9" i="1"/>
  <c r="CE8" i="1"/>
  <c r="CE7" i="1"/>
  <c r="CE6" i="1"/>
  <c r="CE5" i="1"/>
  <c r="CB26" i="1"/>
  <c r="CB25" i="1"/>
  <c r="CB24" i="1"/>
  <c r="CB23" i="1"/>
  <c r="CB22" i="1"/>
  <c r="CB21" i="1"/>
  <c r="CB20" i="1"/>
  <c r="CB19" i="1"/>
  <c r="CB18" i="1"/>
  <c r="CB17" i="1"/>
  <c r="CB16" i="1"/>
  <c r="CB15" i="1"/>
  <c r="CB14" i="1"/>
  <c r="CB13" i="1"/>
  <c r="CB12" i="1"/>
  <c r="CB11" i="1"/>
  <c r="CB10" i="1"/>
  <c r="CB9" i="1"/>
  <c r="CB8" i="1"/>
  <c r="CB7" i="1"/>
  <c r="CB6" i="1"/>
  <c r="CB5" i="1"/>
  <c r="BY26" i="1"/>
  <c r="BY25" i="1"/>
  <c r="BY24" i="1"/>
  <c r="BY23" i="1"/>
  <c r="BY22" i="1"/>
  <c r="BY21" i="1"/>
  <c r="BY20" i="1"/>
  <c r="BY19" i="1"/>
  <c r="BY18" i="1"/>
  <c r="BY17" i="1"/>
  <c r="BY16" i="1"/>
  <c r="BY15" i="1"/>
  <c r="BY14" i="1"/>
  <c r="BY13" i="1"/>
  <c r="BY12" i="1"/>
  <c r="BY11" i="1"/>
  <c r="BY10" i="1"/>
  <c r="BY9" i="1"/>
  <c r="BY8" i="1"/>
  <c r="BY7" i="1"/>
  <c r="BY6" i="1"/>
  <c r="BY5" i="1"/>
  <c r="BV26" i="1"/>
  <c r="BV25" i="1"/>
  <c r="BV24" i="1"/>
  <c r="BV23" i="1"/>
  <c r="BV22" i="1"/>
  <c r="BV21" i="1"/>
  <c r="BV20" i="1"/>
  <c r="BV19" i="1"/>
  <c r="BV18" i="1"/>
  <c r="BV17" i="1"/>
  <c r="BV16" i="1"/>
  <c r="BV15" i="1"/>
  <c r="BV14" i="1"/>
  <c r="BV13" i="1"/>
  <c r="BV12" i="1"/>
  <c r="BV11" i="1"/>
  <c r="BV10" i="1"/>
  <c r="BV9" i="1"/>
  <c r="BV8" i="1"/>
  <c r="BV7" i="1"/>
  <c r="BV6" i="1"/>
  <c r="BV5" i="1"/>
  <c r="BS26" i="1"/>
  <c r="BS25" i="1"/>
  <c r="BS24" i="1"/>
  <c r="BS23" i="1"/>
  <c r="BS22" i="1"/>
  <c r="BS21" i="1"/>
  <c r="BS20" i="1"/>
  <c r="BS19" i="1"/>
  <c r="BS18" i="1"/>
  <c r="BS17" i="1"/>
  <c r="BS16" i="1"/>
  <c r="BS15" i="1"/>
  <c r="BS14" i="1"/>
  <c r="BS13" i="1"/>
  <c r="BS12" i="1"/>
  <c r="BS11" i="1"/>
  <c r="BS10" i="1"/>
  <c r="BS9" i="1"/>
  <c r="BS8" i="1"/>
  <c r="BS7" i="1"/>
  <c r="BS6" i="1"/>
  <c r="BS5" i="1"/>
  <c r="BP26" i="1"/>
  <c r="BP25" i="1"/>
  <c r="BP24" i="1"/>
  <c r="BP23" i="1"/>
  <c r="BP22" i="1"/>
  <c r="BP21" i="1"/>
  <c r="BP20" i="1"/>
  <c r="BP19" i="1"/>
  <c r="BP18" i="1"/>
  <c r="BP17" i="1"/>
  <c r="BP16" i="1"/>
  <c r="BP15" i="1"/>
  <c r="BP14" i="1"/>
  <c r="BP13" i="1"/>
  <c r="BP12" i="1"/>
  <c r="BP11" i="1"/>
  <c r="BP10" i="1"/>
  <c r="BP9" i="1"/>
  <c r="BP8" i="1"/>
  <c r="BP7" i="1"/>
  <c r="BP6" i="1"/>
  <c r="BP5" i="1"/>
  <c r="BM26" i="1"/>
  <c r="BM25" i="1"/>
  <c r="BM24" i="1"/>
  <c r="BM23" i="1"/>
  <c r="BM22" i="1"/>
  <c r="BM21" i="1"/>
  <c r="BM20" i="1"/>
  <c r="BM19" i="1"/>
  <c r="BM18" i="1"/>
  <c r="BM17" i="1"/>
  <c r="BM16" i="1"/>
  <c r="BM15" i="1"/>
  <c r="BM14" i="1"/>
  <c r="BM13" i="1"/>
  <c r="BM12" i="1"/>
  <c r="BM11" i="1"/>
  <c r="BM10" i="1"/>
  <c r="BM9" i="1"/>
  <c r="BM8" i="1"/>
  <c r="BM7" i="1"/>
  <c r="BM6" i="1"/>
  <c r="BM5" i="1"/>
  <c r="BJ26" i="1"/>
  <c r="BJ25" i="1"/>
  <c r="BJ24" i="1"/>
  <c r="BJ23" i="1"/>
  <c r="BJ22" i="1"/>
  <c r="BJ21" i="1"/>
  <c r="BJ20" i="1"/>
  <c r="BJ19" i="1"/>
  <c r="BJ18" i="1"/>
  <c r="BJ17" i="1"/>
  <c r="BJ16" i="1"/>
  <c r="BJ15" i="1"/>
  <c r="BJ14" i="1"/>
  <c r="BJ13" i="1"/>
  <c r="BJ12" i="1"/>
  <c r="BJ11" i="1"/>
  <c r="BJ10" i="1"/>
  <c r="BJ9" i="1"/>
  <c r="BJ8" i="1"/>
  <c r="BJ7" i="1"/>
  <c r="BJ6" i="1"/>
  <c r="BJ5" i="1"/>
  <c r="BG25" i="1"/>
  <c r="BG24" i="1"/>
  <c r="BG23" i="1"/>
  <c r="BG22" i="1"/>
  <c r="BG21" i="1"/>
  <c r="BG20" i="1"/>
  <c r="BG19" i="1"/>
  <c r="BG18" i="1"/>
  <c r="BG17" i="1"/>
  <c r="BG16" i="1"/>
  <c r="BG15" i="1"/>
  <c r="BG14" i="1"/>
  <c r="BG13" i="1"/>
  <c r="BG12" i="1"/>
  <c r="BG11" i="1"/>
  <c r="BG10" i="1"/>
  <c r="BG9" i="1"/>
  <c r="BG8" i="1"/>
  <c r="BG7" i="1"/>
  <c r="BG6" i="1"/>
  <c r="BG5" i="1"/>
  <c r="BD26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BD8" i="1"/>
  <c r="BD7" i="1"/>
  <c r="BD6" i="1"/>
  <c r="BD5" i="1"/>
  <c r="BA26" i="1"/>
  <c r="BA25" i="1"/>
  <c r="BA24" i="1"/>
  <c r="BA23" i="1"/>
  <c r="BA22" i="1"/>
  <c r="BA21" i="1"/>
  <c r="BA20" i="1"/>
  <c r="BA19" i="1"/>
  <c r="BA18" i="1"/>
  <c r="BA17" i="1"/>
  <c r="BA16" i="1"/>
  <c r="BA15" i="1"/>
  <c r="BA14" i="1"/>
  <c r="BA13" i="1"/>
  <c r="BA12" i="1"/>
  <c r="BA11" i="1"/>
  <c r="BA10" i="1"/>
  <c r="BA9" i="1"/>
  <c r="BA8" i="1"/>
  <c r="BA7" i="1"/>
  <c r="BA6" i="1"/>
  <c r="BA5" i="1"/>
  <c r="AX26" i="1"/>
  <c r="AX25" i="1"/>
  <c r="AX24" i="1"/>
  <c r="AX23" i="1"/>
  <c r="AX22" i="1"/>
  <c r="AX21" i="1"/>
  <c r="AX20" i="1"/>
  <c r="AX19" i="1"/>
  <c r="AX18" i="1"/>
  <c r="AX17" i="1"/>
  <c r="AX16" i="1"/>
  <c r="AX15" i="1"/>
  <c r="AX14" i="1"/>
  <c r="AX13" i="1"/>
  <c r="AX12" i="1"/>
  <c r="AX11" i="1"/>
  <c r="AX10" i="1"/>
  <c r="AX9" i="1"/>
  <c r="AX8" i="1"/>
  <c r="AX7" i="1"/>
  <c r="AX6" i="1"/>
  <c r="AX5" i="1"/>
  <c r="AU26" i="1"/>
  <c r="AU25" i="1"/>
  <c r="AU24" i="1"/>
  <c r="AU23" i="1"/>
  <c r="AU22" i="1"/>
  <c r="AU21" i="1"/>
  <c r="AU20" i="1"/>
  <c r="AU19" i="1"/>
  <c r="AU18" i="1"/>
  <c r="AU17" i="1"/>
  <c r="AU16" i="1"/>
  <c r="AU15" i="1"/>
  <c r="AU14" i="1"/>
  <c r="AU13" i="1"/>
  <c r="AU12" i="1"/>
  <c r="AU11" i="1"/>
  <c r="AU10" i="1"/>
  <c r="AU9" i="1"/>
  <c r="AU8" i="1"/>
  <c r="AU7" i="1"/>
  <c r="AU6" i="1"/>
  <c r="AU5" i="1"/>
  <c r="AR26" i="1"/>
  <c r="AR25" i="1"/>
  <c r="AR24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10" i="1"/>
  <c r="AR9" i="1"/>
  <c r="AR8" i="1"/>
  <c r="AR7" i="1"/>
  <c r="AR6" i="1"/>
  <c r="AR5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O8" i="1"/>
  <c r="AO7" i="1"/>
  <c r="AO6" i="1"/>
  <c r="AO5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E31" i="1"/>
  <c r="E23" i="1"/>
  <c r="E22" i="1"/>
  <c r="E21" i="1"/>
  <c r="E20" i="1"/>
  <c r="E12" i="1"/>
  <c r="E11" i="1"/>
  <c r="E10" i="1"/>
  <c r="E9" i="1"/>
  <c r="E8" i="1"/>
  <c r="E7" i="1"/>
  <c r="E6" i="1"/>
  <c r="E5" i="1"/>
  <c r="AJ35" i="1" l="1"/>
  <c r="AL35" i="1" s="1"/>
  <c r="AL4" i="1"/>
  <c r="BS4" i="1"/>
  <c r="BQ35" i="1"/>
  <c r="BS35" i="1" s="1"/>
  <c r="DC4" i="1"/>
  <c r="E28" i="3"/>
  <c r="AI4" i="1"/>
  <c r="AG35" i="1"/>
  <c r="AI35" i="1" s="1"/>
  <c r="BN35" i="1"/>
  <c r="BP35" i="1" s="1"/>
  <c r="BP4" i="1"/>
  <c r="CX35" i="1"/>
  <c r="CZ35" i="1" s="1"/>
  <c r="CZ4" i="1"/>
  <c r="E29" i="3"/>
  <c r="BM4" i="1"/>
  <c r="BK35" i="1"/>
  <c r="BM35" i="1" s="1"/>
  <c r="AA35" i="1"/>
  <c r="AC35" i="1" s="1"/>
  <c r="AC4" i="1"/>
  <c r="BH35" i="1"/>
  <c r="BJ35" i="1" s="1"/>
  <c r="BJ4" i="1"/>
  <c r="CR35" i="1"/>
  <c r="CT35" i="1" s="1"/>
  <c r="CT4" i="1"/>
  <c r="C35" i="1"/>
  <c r="E35" i="1" s="1"/>
  <c r="E4" i="1"/>
  <c r="X35" i="1"/>
  <c r="Z35" i="1" s="1"/>
  <c r="Z4" i="1"/>
  <c r="CO35" i="1"/>
  <c r="CQ35" i="1" s="1"/>
  <c r="CQ4" i="1"/>
  <c r="AF4" i="1"/>
  <c r="AD35" i="1"/>
  <c r="AF35" i="1" s="1"/>
  <c r="W4" i="1"/>
  <c r="U35" i="1"/>
  <c r="W35" i="1" s="1"/>
  <c r="BE35" i="1"/>
  <c r="BG35" i="1" s="1"/>
  <c r="BG4" i="1"/>
  <c r="CN4" i="1"/>
  <c r="CL35" i="1"/>
  <c r="CN35" i="1" s="1"/>
  <c r="CW4" i="1"/>
  <c r="CU35" i="1"/>
  <c r="CW35" i="1" s="1"/>
  <c r="R35" i="1"/>
  <c r="T35" i="1" s="1"/>
  <c r="T4" i="1"/>
  <c r="BB35" i="1"/>
  <c r="BD35" i="1" s="1"/>
  <c r="BD4" i="1"/>
  <c r="CI35" i="1"/>
  <c r="CK35" i="1" s="1"/>
  <c r="CK4" i="1"/>
  <c r="AY35" i="1"/>
  <c r="BA35" i="1" s="1"/>
  <c r="BA4" i="1"/>
  <c r="CF35" i="1"/>
  <c r="CH35" i="1" s="1"/>
  <c r="CH4" i="1"/>
  <c r="N4" i="1"/>
  <c r="L35" i="1"/>
  <c r="N35" i="1" s="1"/>
  <c r="AV35" i="1"/>
  <c r="AX35" i="1" s="1"/>
  <c r="AX4" i="1"/>
  <c r="CE4" i="1"/>
  <c r="CC35" i="1"/>
  <c r="CE35" i="1" s="1"/>
  <c r="I35" i="1"/>
  <c r="K35" i="1" s="1"/>
  <c r="K4" i="1"/>
  <c r="AS35" i="1"/>
  <c r="AU35" i="1" s="1"/>
  <c r="AU4" i="1"/>
  <c r="CB4" i="1"/>
  <c r="BZ35" i="1"/>
  <c r="CB35" i="1" s="1"/>
  <c r="AR4" i="1"/>
  <c r="AP35" i="1"/>
  <c r="AR35" i="1" s="1"/>
  <c r="BW35" i="1"/>
  <c r="BY35" i="1" s="1"/>
  <c r="BY4" i="1"/>
  <c r="O35" i="1"/>
  <c r="Q35" i="1" s="1"/>
  <c r="Q4" i="1"/>
  <c r="H4" i="1"/>
  <c r="F35" i="1"/>
  <c r="H35" i="1" s="1"/>
  <c r="AM35" i="1"/>
  <c r="AO35" i="1" s="1"/>
  <c r="AO4" i="1"/>
  <c r="BT35" i="1"/>
  <c r="BV35" i="1" s="1"/>
  <c r="BV4" i="1"/>
  <c r="E3" i="3"/>
  <c r="C34" i="3"/>
  <c r="E34" i="3" s="1"/>
  <c r="C38" i="3" l="1"/>
  <c r="C37" i="3" s="1"/>
  <c r="DF28" i="1"/>
  <c r="DF27" i="1"/>
  <c r="DF30" i="1"/>
  <c r="DF31" i="1"/>
  <c r="DF15" i="1" l="1"/>
  <c r="DF14" i="1"/>
  <c r="DF26" i="1"/>
  <c r="DF16" i="1"/>
  <c r="DF17" i="1"/>
  <c r="DF6" i="1"/>
  <c r="DF18" i="1"/>
  <c r="DF7" i="1"/>
  <c r="DF19" i="1"/>
  <c r="DF5" i="1"/>
  <c r="DF9" i="1"/>
  <c r="DF20" i="1"/>
  <c r="DF11" i="1"/>
  <c r="DF21" i="1"/>
  <c r="DF22" i="1"/>
  <c r="DF23" i="1"/>
  <c r="DF12" i="1"/>
  <c r="DF24" i="1"/>
  <c r="DF8" i="1"/>
  <c r="DF10" i="1"/>
  <c r="DF13" i="1"/>
  <c r="DF25" i="1"/>
  <c r="DF4" i="1" l="1"/>
  <c r="DF29" i="1" l="1"/>
  <c r="DD35" i="1"/>
  <c r="DF35" i="1" s="1"/>
  <c r="DC35" i="1" l="1"/>
  <c r="BA36" i="1" l="1"/>
  <c r="CQ36" i="1"/>
  <c r="BD36" i="1"/>
  <c r="CW36" i="1"/>
  <c r="CN36" i="1"/>
  <c r="AR36" i="1"/>
  <c r="CK36" i="1"/>
  <c r="BV36" i="1"/>
  <c r="BG36" i="1"/>
  <c r="DC36" i="1"/>
  <c r="BJ36" i="1"/>
  <c r="CT36" i="1"/>
  <c r="C23" i="4" l="1"/>
  <c r="BS36" i="1"/>
  <c r="E23" i="4" s="1"/>
  <c r="Q36" i="1"/>
  <c r="E10" i="4" s="1"/>
  <c r="C10" i="4"/>
  <c r="T36" i="1"/>
  <c r="E11" i="4" s="1"/>
  <c r="C11" i="4"/>
  <c r="CH36" i="1"/>
  <c r="E27" i="4" s="1"/>
  <c r="C27" i="4"/>
  <c r="C19" i="4"/>
  <c r="AU36" i="1"/>
  <c r="E19" i="4" s="1"/>
  <c r="BY36" i="1"/>
  <c r="E24" i="4" s="1"/>
  <c r="C24" i="4"/>
  <c r="N36" i="1"/>
  <c r="E9" i="4" s="1"/>
  <c r="C9" i="4"/>
  <c r="AC36" i="1"/>
  <c r="E14" i="4" s="1"/>
  <c r="C14" i="4"/>
  <c r="C25" i="4"/>
  <c r="CB36" i="1"/>
  <c r="E25" i="4" s="1"/>
  <c r="AL36" i="1"/>
  <c r="E17" i="4" s="1"/>
  <c r="C17" i="4"/>
  <c r="C15" i="4"/>
  <c r="AF36" i="1"/>
  <c r="E15" i="4" s="1"/>
  <c r="Z36" i="1"/>
  <c r="E13" i="4" s="1"/>
  <c r="C13" i="4"/>
  <c r="E36" i="1"/>
  <c r="E6" i="4" s="1"/>
  <c r="J8" i="4" s="1"/>
  <c r="C6" i="4"/>
  <c r="I8" i="4" s="1"/>
  <c r="K36" i="1"/>
  <c r="E8" i="4" s="1"/>
  <c r="C8" i="4"/>
  <c r="H36" i="1"/>
  <c r="E7" i="4" s="1"/>
  <c r="C7" i="4"/>
  <c r="AX36" i="1"/>
  <c r="E20" i="4" s="1"/>
  <c r="C20" i="4"/>
  <c r="AI36" i="1"/>
  <c r="E16" i="4" s="1"/>
  <c r="C16" i="4"/>
  <c r="BP36" i="1"/>
  <c r="E22" i="4" s="1"/>
  <c r="C22" i="4"/>
  <c r="C21" i="4"/>
  <c r="BM36" i="1"/>
  <c r="E21" i="4" s="1"/>
  <c r="C26" i="4"/>
  <c r="CE36" i="1"/>
  <c r="E26" i="4" s="1"/>
  <c r="C12" i="4"/>
  <c r="W36" i="1"/>
  <c r="E12" i="4" s="1"/>
  <c r="CZ36" i="1"/>
  <c r="E28" i="4" s="1"/>
  <c r="C28" i="4"/>
  <c r="C18" i="4"/>
  <c r="AO36" i="1"/>
  <c r="E18" i="4" s="1"/>
  <c r="DF36" i="1"/>
  <c r="E35" i="3" l="1"/>
</calcChain>
</file>

<file path=xl/sharedStrings.xml><?xml version="1.0" encoding="utf-8"?>
<sst xmlns="http://schemas.openxmlformats.org/spreadsheetml/2006/main" count="227" uniqueCount="110">
  <si>
    <t>추정치</t>
    <phoneticPr fontId="2" type="noConversion"/>
  </si>
  <si>
    <t>국가명</t>
    <phoneticPr fontId="8" type="noConversion"/>
  </si>
  <si>
    <t>지사명</t>
    <phoneticPr fontId="8" type="noConversion"/>
  </si>
  <si>
    <t>전체</t>
    <phoneticPr fontId="8" type="noConversion"/>
  </si>
  <si>
    <t>인도</t>
    <phoneticPr fontId="8" type="noConversion"/>
  </si>
  <si>
    <t>뉴델리</t>
    <phoneticPr fontId="8" type="noConversion"/>
  </si>
  <si>
    <t>일본</t>
    <phoneticPr fontId="8" type="noConversion"/>
  </si>
  <si>
    <t>도쿄</t>
    <phoneticPr fontId="8" type="noConversion"/>
  </si>
  <si>
    <t>GCC6개국</t>
    <phoneticPr fontId="8" type="noConversion"/>
  </si>
  <si>
    <t>두바이</t>
    <phoneticPr fontId="8" type="noConversion"/>
  </si>
  <si>
    <t>영국</t>
    <phoneticPr fontId="8" type="noConversion"/>
  </si>
  <si>
    <t>런던</t>
    <phoneticPr fontId="8" type="noConversion"/>
  </si>
  <si>
    <t>미국</t>
    <phoneticPr fontId="8" type="noConversion"/>
  </si>
  <si>
    <t>뉴욕</t>
    <phoneticPr fontId="8" type="noConversion"/>
  </si>
  <si>
    <t>필리핀</t>
    <phoneticPr fontId="8" type="noConversion"/>
  </si>
  <si>
    <t>마닐라</t>
    <phoneticPr fontId="8" type="noConversion"/>
  </si>
  <si>
    <t>러시아</t>
    <phoneticPr fontId="8" type="noConversion"/>
  </si>
  <si>
    <t>모스크바</t>
    <phoneticPr fontId="8" type="noConversion"/>
  </si>
  <si>
    <t>태국</t>
    <phoneticPr fontId="8" type="noConversion"/>
  </si>
  <si>
    <t>방콕</t>
    <phoneticPr fontId="8" type="noConversion"/>
  </si>
  <si>
    <t>중국</t>
    <phoneticPr fontId="8" type="noConversion"/>
  </si>
  <si>
    <t>호주</t>
    <phoneticPr fontId="8" type="noConversion"/>
  </si>
  <si>
    <t>시드니</t>
    <phoneticPr fontId="8" type="noConversion"/>
  </si>
  <si>
    <t>싱가포르</t>
    <phoneticPr fontId="8" type="noConversion"/>
  </si>
  <si>
    <t>카자흐스탄</t>
    <phoneticPr fontId="8" type="noConversion"/>
  </si>
  <si>
    <t>알마티</t>
    <phoneticPr fontId="8" type="noConversion"/>
  </si>
  <si>
    <t>몽골</t>
    <phoneticPr fontId="8" type="noConversion"/>
  </si>
  <si>
    <t>울란바토르</t>
    <phoneticPr fontId="8" type="noConversion"/>
  </si>
  <si>
    <t>인도네시아</t>
    <phoneticPr fontId="8" type="noConversion"/>
  </si>
  <si>
    <t>자카르타</t>
    <phoneticPr fontId="8" type="noConversion"/>
  </si>
  <si>
    <t>말레이시아</t>
    <phoneticPr fontId="8" type="noConversion"/>
  </si>
  <si>
    <t>쿠알라룸프르</t>
    <phoneticPr fontId="8" type="noConversion"/>
  </si>
  <si>
    <t>대만</t>
    <phoneticPr fontId="8" type="noConversion"/>
  </si>
  <si>
    <t>타이베이</t>
    <phoneticPr fontId="8" type="noConversion"/>
  </si>
  <si>
    <t>캐나다</t>
    <phoneticPr fontId="8" type="noConversion"/>
  </si>
  <si>
    <t>토론토</t>
    <phoneticPr fontId="8" type="noConversion"/>
  </si>
  <si>
    <t>프랑스</t>
    <phoneticPr fontId="8" type="noConversion"/>
  </si>
  <si>
    <t>파리</t>
    <phoneticPr fontId="8" type="noConversion"/>
  </si>
  <si>
    <t>독일</t>
    <phoneticPr fontId="8" type="noConversion"/>
  </si>
  <si>
    <t>프랑크푸르트</t>
    <phoneticPr fontId="8" type="noConversion"/>
  </si>
  <si>
    <t>베트남</t>
    <phoneticPr fontId="8" type="noConversion"/>
  </si>
  <si>
    <t>하노이</t>
    <phoneticPr fontId="8" type="noConversion"/>
  </si>
  <si>
    <t>홍콩</t>
    <phoneticPr fontId="8" type="noConversion"/>
  </si>
  <si>
    <t>4. 주재국 및 관할국내 한국인 입국 통계</t>
    <phoneticPr fontId="8" type="noConversion"/>
  </si>
  <si>
    <t>(단위 : 명, %)</t>
    <phoneticPr fontId="8" type="noConversion"/>
  </si>
  <si>
    <t xml:space="preserve">* 관할국은 자료가 있을시에만 추가 부탁드립니다. </t>
    <phoneticPr fontId="8" type="noConversion"/>
  </si>
  <si>
    <t>구분</t>
    <phoneticPr fontId="8" type="noConversion"/>
  </si>
  <si>
    <t>증감률</t>
    <phoneticPr fontId="8" type="noConversion"/>
  </si>
  <si>
    <t>* 해당 월 통계가 공표되지 않았더라도 가장 최근에 공표된 통계자료 입력 부탁드립니다.</t>
    <phoneticPr fontId="8" type="noConversion"/>
  </si>
  <si>
    <t>한국-&gt;주재국/관할국</t>
    <phoneticPr fontId="8" type="noConversion"/>
  </si>
  <si>
    <t>5. 원본 자료 첨부</t>
    <phoneticPr fontId="8" type="noConversion"/>
  </si>
  <si>
    <t>* 주재국 및 관할국내 한국인 입국 통계 자료시 참고하신 자료 원본 일체</t>
    <phoneticPr fontId="8" type="noConversion"/>
  </si>
  <si>
    <t xml:space="preserve">* 월별 시장동향 자료 제출시 원본 자료도 함께 첨부 부탁드립니다. </t>
    <phoneticPr fontId="8" type="noConversion"/>
  </si>
  <si>
    <t>소계</t>
    <phoneticPr fontId="2" type="noConversion"/>
  </si>
  <si>
    <t>증감률</t>
    <phoneticPr fontId="2" type="noConversion"/>
  </si>
  <si>
    <t>(단위 : 명, %)</t>
    <phoneticPr fontId="2" type="noConversion"/>
  </si>
  <si>
    <t xml:space="preserve">  예) 2020년 3월 통계까지 공표되었으면 3월 수치 입력</t>
    <phoneticPr fontId="8" type="noConversion"/>
  </si>
  <si>
    <t>소계 + 22일 평균 값 * 9일</t>
    <phoneticPr fontId="2" type="noConversion"/>
  </si>
  <si>
    <t>월</t>
  </si>
  <si>
    <t>일</t>
  </si>
  <si>
    <t>계</t>
  </si>
  <si>
    <t>중국</t>
  </si>
  <si>
    <t>일본</t>
  </si>
  <si>
    <t>대만</t>
  </si>
  <si>
    <t>홍콩</t>
  </si>
  <si>
    <t>태국</t>
  </si>
  <si>
    <t>베트남</t>
  </si>
  <si>
    <t>필리핀</t>
  </si>
  <si>
    <t>말레이시아</t>
  </si>
  <si>
    <t>인도네시아</t>
  </si>
  <si>
    <t>싱가포르</t>
  </si>
  <si>
    <t>인도</t>
  </si>
  <si>
    <t>몽골</t>
  </si>
  <si>
    <t>우즈베키스탄</t>
  </si>
  <si>
    <t>카자흐스탄</t>
  </si>
  <si>
    <t>GCC</t>
  </si>
  <si>
    <t>미국</t>
  </si>
  <si>
    <t>캐나다</t>
  </si>
  <si>
    <t>러시아</t>
  </si>
  <si>
    <t>영국</t>
  </si>
  <si>
    <t>독일</t>
  </si>
  <si>
    <t>프랑스</t>
  </si>
  <si>
    <t>인원수</t>
  </si>
  <si>
    <t>전년동기</t>
  </si>
  <si>
    <t>증감률(%)</t>
  </si>
  <si>
    <t>추정치</t>
  </si>
  <si>
    <t>중국지역센터</t>
    <phoneticPr fontId="8" type="noConversion"/>
  </si>
  <si>
    <t>튀르키예</t>
    <phoneticPr fontId="2" type="noConversion"/>
  </si>
  <si>
    <t>UAE</t>
    <phoneticPr fontId="2" type="noConversion"/>
  </si>
  <si>
    <t>사우디아라비아</t>
    <phoneticPr fontId="2" type="noConversion"/>
  </si>
  <si>
    <t>카타르</t>
    <phoneticPr fontId="2" type="noConversion"/>
  </si>
  <si>
    <t>멕시코</t>
    <phoneticPr fontId="2" type="noConversion"/>
  </si>
  <si>
    <t>브라질</t>
    <phoneticPr fontId="2" type="noConversion"/>
  </si>
  <si>
    <t>이탈리아</t>
    <phoneticPr fontId="2" type="noConversion"/>
  </si>
  <si>
    <t>폴란드</t>
    <phoneticPr fontId="2" type="noConversion"/>
  </si>
  <si>
    <t>스웨덴</t>
    <phoneticPr fontId="2" type="noConversion"/>
  </si>
  <si>
    <t>멕시코시티</t>
    <phoneticPr fontId="2" type="noConversion"/>
  </si>
  <si>
    <t>네덜란드</t>
    <phoneticPr fontId="2" type="noConversion"/>
  </si>
  <si>
    <t>벨기에</t>
    <phoneticPr fontId="2" type="noConversion"/>
  </si>
  <si>
    <t>호주</t>
    <phoneticPr fontId="2" type="noConversion"/>
  </si>
  <si>
    <t>뉴질랜드</t>
    <phoneticPr fontId="2" type="noConversion"/>
  </si>
  <si>
    <t>기타</t>
    <phoneticPr fontId="2" type="noConversion"/>
  </si>
  <si>
    <t>2025년 추정치</t>
    <phoneticPr fontId="8" type="noConversion"/>
  </si>
  <si>
    <t>2024년 확정치</t>
    <phoneticPr fontId="8" type="noConversion"/>
  </si>
  <si>
    <t>모스크바</t>
  </si>
  <si>
    <t xml:space="preserve"> - 중동 사태로 인한  유류세 상승의 부정적인 환경에도 불구하고, 기존 중동 수요의 대체제로 한국을 비롯한 아시아 시장으로 흡수되고 있는 경향을 보이고 있음
- 본격적인 본 성수기 시기 진입에 따라 추가적인 상승 여력을 보유하고 있으나, 대외변수에 따른 변동 가능성 상존</t>
  </si>
  <si>
    <t>- 러시아 2개 도시 의료관광로드쇼 (4월)
 - 26년 봄,여름 성수기 타겟 FIT 타겟 OTA 홍보 실시(2월~4월)
 - 블라디보스톡-동해 페리 이용 방한 홍보(2월~)
 -  극동지역 2026년 신규 K-ETA 발급자 대상 기념품 증정 (연중)</t>
  </si>
  <si>
    <t>출처 :러시아연방통계청 (25.4분기까지 통계 제공)</t>
  </si>
  <si>
    <t>URL  : https://www.fedstat.ru/organizations/</t>
  </si>
  <si>
    <t>25.4월 입국 통계는 25.2분기 통계 기준으로 제시함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</si>
</sst>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64" formatCode="#,##0_ "/>
    <numFmt numFmtId="165" formatCode="0.00_ "/>
    <numFmt numFmtId="166" formatCode="#,##0_);[Red]\(#,##0\)"/>
    <numFmt numFmtId="167" formatCode="0.0"/>
    <numFmt numFmtId="168" formatCode="&quot;$&quot;#,##0.00_);[Red]\(&quot;$&quot;#,##0.00\)"/>
    <numFmt numFmtId="169" formatCode="_ * #,##0_ ;_ * &quot;₩&quot;&quot;₩&quot;&quot;₩&quot;&quot;₩&quot;&quot;₩&quot;&quot;₩&quot;&quot;₩&quot;&quot;₩&quot;&quot;₩&quot;&quot;₩&quot;&quot;₩&quot;&quot;₩&quot;&quot;₩&quot;&quot;₩&quot;&quot;₩&quot;&quot;₩&quot;&quot;₩&quot;&quot;₩&quot;\-#,##0_ ;_ * &quot;-&quot;_ ;_ @_ "/>
    <numFmt numFmtId="170" formatCode="_ * #,##0.00_ ;_ * 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_ ;_ * &quot;-&quot;??_ ;_ @_ "/>
    <numFmt numFmtId="171" formatCode="0.0_ "/>
    <numFmt numFmtId="172" formatCode="#,##0.0_ "/>
  </numFmts>
  <fonts count="27">
    <font>
      <sz val="9"/>
      <color theme="1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11"/>
      <name val="돋움"/>
      <family val="3"/>
      <charset val="129"/>
    </font>
    <font>
      <sz val="10"/>
      <name val="Calibri"/>
      <family val="3"/>
      <charset val="129"/>
      <scheme val="minor"/>
    </font>
    <font>
      <b/>
      <sz val="13"/>
      <name val="Calibri"/>
      <family val="3"/>
      <charset val="129"/>
      <scheme val="minor"/>
    </font>
    <font>
      <sz val="10"/>
      <name val="돋움"/>
      <family val="3"/>
      <charset val="129"/>
    </font>
    <font>
      <b/>
      <sz val="10"/>
      <name val="Calibri"/>
      <family val="3"/>
      <charset val="129"/>
      <scheme val="minor"/>
    </font>
    <font>
      <sz val="8"/>
      <name val="돋움"/>
      <family val="3"/>
      <charset val="129"/>
    </font>
    <font>
      <b/>
      <sz val="11"/>
      <name val="맑은고딕"/>
      <family val="3"/>
      <charset val="129"/>
    </font>
    <font>
      <sz val="11"/>
      <name val="맑은고딕"/>
      <family val="3"/>
      <charset val="129"/>
    </font>
    <font>
      <sz val="10"/>
      <color rgb="FFFF0000"/>
      <name val="Calibri"/>
      <family val="3"/>
      <charset val="129"/>
      <scheme val="minor"/>
    </font>
    <font>
      <i/>
      <sz val="10"/>
      <color rgb="FFFF0000"/>
      <name val="Calibri"/>
      <family val="3"/>
      <charset val="129"/>
      <scheme val="minor"/>
    </font>
    <font>
      <sz val="10"/>
      <name val="Geneva"/>
      <family val="2"/>
    </font>
    <font>
      <sz val="10"/>
      <name val="Times New Roman"/>
      <family val="1"/>
    </font>
    <font>
      <sz val="11"/>
      <color theme="1"/>
      <name val="Calibri"/>
      <family val="3"/>
      <charset val="129"/>
      <scheme val="minor"/>
    </font>
    <font>
      <sz val="12"/>
      <name val="바탕체"/>
      <family val="1"/>
      <charset val="129"/>
    </font>
    <font>
      <sz val="10"/>
      <color theme="1"/>
      <name val="Calibri"/>
      <family val="2"/>
      <charset val="129"/>
      <scheme val="minor"/>
    </font>
    <font>
      <b/>
      <sz val="9"/>
      <color theme="1"/>
      <name val="Calibri"/>
      <family val="3"/>
      <charset val="129"/>
      <scheme val="minor"/>
    </font>
    <font>
      <sz val="9"/>
      <color theme="1"/>
      <name val="Calibri"/>
      <family val="3"/>
      <charset val="129"/>
      <scheme val="minor"/>
    </font>
    <font>
      <b/>
      <sz val="9"/>
      <name val="Calibri"/>
      <family val="3"/>
      <charset val="129"/>
      <scheme val="minor"/>
    </font>
    <font>
      <sz val="9"/>
      <name val="Calibri"/>
      <family val="2"/>
      <charset val="129"/>
      <scheme val="minor"/>
    </font>
    <font>
      <sz val="9"/>
      <name val="Calibri"/>
      <family val="3"/>
      <charset val="129"/>
      <scheme val="minor"/>
    </font>
    <font>
      <sz val="11"/>
      <color theme="0"/>
      <name val="돋움"/>
      <family val="3"/>
      <charset val="129"/>
    </font>
    <font>
      <sz val="9"/>
      <color theme="1"/>
      <name val="Calibri"/>
      <family val="2"/>
      <charset val="129"/>
      <scheme val="minor"/>
    </font>
    <font>
      <sz val="10"/>
      <color theme="1"/>
      <name val="Calibri"/>
      <family val="3"/>
      <charset val="129"/>
      <scheme val="minor"/>
    </font>
    <font>
      <b/>
      <sz val="10"/>
      <color theme="1"/>
      <name val="Calibri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8">
    <xf numFmtId="0" fontId="0" fillId="0" borderId="0">
      <alignment vertical="center"/>
    </xf>
    <xf numFmtId="0" fontId="3" fillId="0" borderId="0"/>
    <xf numFmtId="41" fontId="3" fillId="0" borderId="0" applyFont="0" applyFill="0" applyBorder="0" applyAlignment="0" applyProtection="0"/>
    <xf numFmtId="38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4" fillId="0" borderId="0"/>
    <xf numFmtId="41" fontId="3" fillId="0" borderId="0" applyFont="0" applyFill="0" applyBorder="0" applyAlignment="0" applyProtection="0"/>
    <xf numFmtId="41" fontId="1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69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24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164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3" fillId="0" borderId="0" xfId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/>
    <xf numFmtId="0" fontId="3" fillId="0" borderId="0" xfId="1"/>
    <xf numFmtId="0" fontId="5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9" fillId="0" borderId="0" xfId="1" applyFont="1" applyAlignment="1">
      <alignment horizontal="right"/>
    </xf>
    <xf numFmtId="0" fontId="7" fillId="0" borderId="1" xfId="1" applyFont="1" applyBorder="1" applyAlignment="1">
      <alignment horizontal="center"/>
    </xf>
    <xf numFmtId="0" fontId="7" fillId="0" borderId="1" xfId="1" quotePrefix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0" borderId="0" xfId="1" applyFont="1" applyAlignment="1">
      <alignment horizontal="left"/>
    </xf>
    <xf numFmtId="0" fontId="4" fillId="0" borderId="1" xfId="1" applyFont="1" applyBorder="1" applyAlignment="1">
      <alignment horizontal="center"/>
    </xf>
    <xf numFmtId="166" fontId="4" fillId="0" borderId="1" xfId="1" applyNumberFormat="1" applyFont="1" applyBorder="1" applyAlignment="1">
      <alignment horizontal="right"/>
    </xf>
    <xf numFmtId="167" fontId="10" fillId="0" borderId="0" xfId="1" applyNumberFormat="1" applyFont="1" applyBorder="1" applyAlignment="1">
      <alignment horizontal="right"/>
    </xf>
    <xf numFmtId="0" fontId="7" fillId="0" borderId="0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7" fillId="0" borderId="0" xfId="1" applyFont="1" applyBorder="1" applyAlignment="1">
      <alignment horizontal="left"/>
    </xf>
    <xf numFmtId="0" fontId="4" fillId="0" borderId="0" xfId="1" applyFont="1" applyAlignment="1">
      <alignment horizontal="right"/>
    </xf>
    <xf numFmtId="164" fontId="4" fillId="0" borderId="1" xfId="1" applyNumberFormat="1" applyFont="1" applyFill="1" applyBorder="1" applyAlignment="1">
      <alignment horizontal="center"/>
    </xf>
    <xf numFmtId="0" fontId="4" fillId="0" borderId="0" xfId="1" applyFont="1" applyFill="1"/>
    <xf numFmtId="0" fontId="7" fillId="0" borderId="0" xfId="1" applyFont="1" applyAlignment="1">
      <alignment horizontal="left"/>
    </xf>
    <xf numFmtId="0" fontId="12" fillId="0" borderId="0" xfId="1" applyFont="1" applyAlignment="1">
      <alignment vertical="top" wrapText="1"/>
    </xf>
    <xf numFmtId="0" fontId="11" fillId="0" borderId="0" xfId="1" applyFont="1" applyBorder="1" applyAlignment="1">
      <alignment vertical="top" wrapText="1"/>
    </xf>
    <xf numFmtId="0" fontId="12" fillId="0" borderId="0" xfId="1" applyFont="1" applyAlignment="1">
      <alignment horizontal="left" vertical="top" wrapText="1"/>
    </xf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0" fontId="11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167" fontId="4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1" xfId="0" applyNumberForma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18" fillId="0" borderId="0" xfId="0" applyFont="1">
      <alignment vertical="center"/>
    </xf>
    <xf numFmtId="164" fontId="18" fillId="2" borderId="11" xfId="0" applyNumberFormat="1" applyFont="1" applyFill="1" applyBorder="1" applyAlignment="1">
      <alignment horizontal="center" vertical="center"/>
    </xf>
    <xf numFmtId="164" fontId="18" fillId="2" borderId="1" xfId="0" applyNumberFormat="1" applyFont="1" applyFill="1" applyBorder="1" applyAlignment="1">
      <alignment horizontal="center" vertical="center"/>
    </xf>
    <xf numFmtId="164" fontId="18" fillId="2" borderId="10" xfId="0" applyNumberFormat="1" applyFont="1" applyFill="1" applyBorder="1" applyAlignment="1">
      <alignment horizontal="center" vertical="center"/>
    </xf>
    <xf numFmtId="164" fontId="18" fillId="2" borderId="11" xfId="0" applyNumberFormat="1" applyFont="1" applyFill="1" applyBorder="1" applyAlignment="1">
      <alignment horizontal="right" vertical="center"/>
    </xf>
    <xf numFmtId="164" fontId="18" fillId="2" borderId="1" xfId="0" applyNumberFormat="1" applyFont="1" applyFill="1" applyBorder="1" applyAlignment="1">
      <alignment horizontal="right" vertical="center"/>
    </xf>
    <xf numFmtId="166" fontId="18" fillId="2" borderId="1" xfId="0" applyNumberFormat="1" applyFont="1" applyFill="1" applyBorder="1" applyAlignment="1">
      <alignment horizontal="center" vertical="center"/>
    </xf>
    <xf numFmtId="166" fontId="0" fillId="0" borderId="0" xfId="0" applyNumberFormat="1">
      <alignment vertical="center"/>
    </xf>
    <xf numFmtId="165" fontId="18" fillId="2" borderId="1" xfId="0" applyNumberFormat="1" applyFont="1" applyFill="1" applyBorder="1" applyAlignment="1">
      <alignment horizontal="center" vertical="center"/>
    </xf>
    <xf numFmtId="165" fontId="3" fillId="0" borderId="0" xfId="1" applyNumberFormat="1" applyAlignment="1">
      <alignment horizontal="center"/>
    </xf>
    <xf numFmtId="165" fontId="6" fillId="0" borderId="0" xfId="1" applyNumberFormat="1" applyFont="1" applyAlignment="1">
      <alignment horizontal="center"/>
    </xf>
    <xf numFmtId="165" fontId="4" fillId="0" borderId="0" xfId="1" applyNumberFormat="1" applyFont="1" applyAlignment="1">
      <alignment horizontal="center"/>
    </xf>
    <xf numFmtId="165" fontId="7" fillId="0" borderId="1" xfId="1" quotePrefix="1" applyNumberFormat="1" applyFont="1" applyBorder="1" applyAlignment="1">
      <alignment horizontal="center"/>
    </xf>
    <xf numFmtId="165" fontId="4" fillId="0" borderId="1" xfId="1" applyNumberFormat="1" applyFont="1" applyBorder="1" applyAlignment="1">
      <alignment horizontal="right"/>
    </xf>
    <xf numFmtId="165" fontId="4" fillId="0" borderId="0" xfId="1" applyNumberFormat="1" applyFont="1"/>
    <xf numFmtId="165" fontId="3" fillId="0" borderId="0" xfId="1" applyNumberFormat="1"/>
    <xf numFmtId="166" fontId="19" fillId="0" borderId="0" xfId="0" applyNumberFormat="1" applyFont="1">
      <alignment vertical="center"/>
    </xf>
    <xf numFmtId="164" fontId="20" fillId="2" borderId="19" xfId="0" applyNumberFormat="1" applyFont="1" applyFill="1" applyBorder="1" applyAlignment="1">
      <alignment horizontal="right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164" fontId="21" fillId="0" borderId="0" xfId="0" applyNumberFormat="1" applyFont="1">
      <alignment vertical="center"/>
    </xf>
    <xf numFmtId="165" fontId="21" fillId="0" borderId="0" xfId="0" applyNumberFormat="1" applyFont="1">
      <alignment vertical="center"/>
    </xf>
    <xf numFmtId="0" fontId="21" fillId="0" borderId="0" xfId="0" applyFont="1" applyAlignment="1">
      <alignment vertical="center" wrapText="1"/>
    </xf>
    <xf numFmtId="164" fontId="22" fillId="0" borderId="0" xfId="0" applyNumberFormat="1" applyFont="1">
      <alignment vertical="center"/>
    </xf>
    <xf numFmtId="0" fontId="4" fillId="3" borderId="0" xfId="1" applyFont="1" applyFill="1"/>
    <xf numFmtId="41" fontId="0" fillId="3" borderId="0" xfId="2" applyFont="1" applyFill="1"/>
    <xf numFmtId="0" fontId="3" fillId="3" borderId="0" xfId="1" applyFill="1"/>
    <xf numFmtId="0" fontId="4" fillId="0" borderId="0" xfId="1" applyFont="1" applyFill="1" applyAlignment="1">
      <alignment horizontal="left"/>
    </xf>
    <xf numFmtId="0" fontId="23" fillId="0" borderId="0" xfId="1" applyFont="1" applyFill="1" applyAlignment="1">
      <alignment horizontal="center"/>
    </xf>
    <xf numFmtId="171" fontId="18" fillId="2" borderId="1" xfId="0" applyNumberFormat="1" applyFont="1" applyFill="1" applyBorder="1" applyAlignment="1">
      <alignment horizontal="right" vertical="center"/>
    </xf>
    <xf numFmtId="171" fontId="0" fillId="0" borderId="10" xfId="0" applyNumberFormat="1" applyBorder="1" applyAlignment="1">
      <alignment horizontal="right" vertical="center"/>
    </xf>
    <xf numFmtId="171" fontId="18" fillId="2" borderId="10" xfId="0" applyNumberFormat="1" applyFont="1" applyFill="1" applyBorder="1" applyAlignment="1">
      <alignment horizontal="right" vertical="center"/>
    </xf>
    <xf numFmtId="171" fontId="20" fillId="2" borderId="18" xfId="0" applyNumberFormat="1" applyFont="1" applyFill="1" applyBorder="1" applyAlignment="1">
      <alignment horizontal="right" vertical="center"/>
    </xf>
    <xf numFmtId="41" fontId="0" fillId="0" borderId="0" xfId="37" applyFont="1">
      <alignment vertical="center"/>
    </xf>
    <xf numFmtId="0" fontId="0" fillId="0" borderId="1" xfId="0" applyNumberFormat="1" applyBorder="1" applyAlignment="1">
      <alignment horizontal="center" vertical="center"/>
    </xf>
    <xf numFmtId="172" fontId="4" fillId="0" borderId="1" xfId="1" applyNumberFormat="1" applyFont="1" applyFill="1" applyBorder="1" applyAlignment="1">
      <alignment horizontal="center"/>
    </xf>
    <xf numFmtId="171" fontId="0" fillId="0" borderId="1" xfId="0" applyNumberFormat="1" applyBorder="1" applyAlignment="1">
      <alignment horizontal="right" vertical="center"/>
    </xf>
    <xf numFmtId="164" fontId="0" fillId="0" borderId="1" xfId="37" applyNumberFormat="1" applyFont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5" fillId="0" borderId="2" xfId="1" quotePrefix="1" applyFont="1" applyBorder="1" applyAlignment="1">
      <alignment horizontal="left" vertical="top" wrapText="1"/>
    </xf>
    <xf numFmtId="0" fontId="25" fillId="0" borderId="3" xfId="1" applyFont="1" applyBorder="1" applyAlignment="1">
      <alignment horizontal="left" vertical="top" wrapText="1"/>
    </xf>
    <xf numFmtId="0" fontId="25" fillId="0" borderId="4" xfId="1" applyFont="1" applyBorder="1" applyAlignment="1">
      <alignment horizontal="left" vertical="top" wrapText="1"/>
    </xf>
    <xf numFmtId="0" fontId="25" fillId="0" borderId="5" xfId="1" applyFont="1" applyBorder="1" applyAlignment="1">
      <alignment horizontal="left" vertical="top" wrapText="1"/>
    </xf>
    <xf numFmtId="0" fontId="25" fillId="0" borderId="0" xfId="1" applyFont="1" applyBorder="1" applyAlignment="1">
      <alignment horizontal="left" vertical="top" wrapText="1"/>
    </xf>
    <xf numFmtId="0" fontId="25" fillId="0" borderId="6" xfId="1" applyFont="1" applyBorder="1" applyAlignment="1">
      <alignment horizontal="left" vertical="top" wrapText="1"/>
    </xf>
    <xf numFmtId="0" fontId="25" fillId="0" borderId="7" xfId="1" applyFont="1" applyBorder="1" applyAlignment="1">
      <alignment horizontal="left" vertical="top" wrapText="1"/>
    </xf>
    <xf numFmtId="0" fontId="25" fillId="0" borderId="8" xfId="1" applyFont="1" applyBorder="1" applyAlignment="1">
      <alignment horizontal="left" vertical="top" wrapText="1"/>
    </xf>
    <xf numFmtId="0" fontId="25" fillId="0" borderId="9" xfId="1" applyFont="1" applyBorder="1" applyAlignment="1">
      <alignment horizontal="left" vertical="top" wrapText="1"/>
    </xf>
    <xf numFmtId="0" fontId="25" fillId="0" borderId="0" xfId="1" applyFont="1"/>
    <xf numFmtId="0" fontId="26" fillId="0" borderId="0" xfId="1" applyFont="1" applyAlignment="1">
      <alignment horizontal="left"/>
    </xf>
    <xf numFmtId="0" fontId="25" fillId="0" borderId="0" xfId="1" applyFont="1" applyAlignment="1">
      <alignment horizontal="left"/>
    </xf>
    <xf numFmtId="0" fontId="25" fillId="0" borderId="0" xfId="1" applyFont="1" applyAlignment="1">
      <alignment horizontal="center"/>
    </xf>
    <xf numFmtId="0" fontId="26" fillId="0" borderId="1" xfId="1" applyFont="1" applyBorder="1" applyAlignment="1">
      <alignment horizontal="center"/>
    </xf>
    <xf numFmtId="164" fontId="25" fillId="0" borderId="1" xfId="1" applyNumberFormat="1" applyFont="1" applyBorder="1" applyAlignment="1">
      <alignment horizontal="center"/>
    </xf>
    <xf numFmtId="166" fontId="25" fillId="0" borderId="1" xfId="1" applyNumberFormat="1" applyFont="1" applyBorder="1" applyAlignment="1">
      <alignment horizontal="center"/>
    </xf>
  </cellXfs>
  <cellStyles count="38">
    <cellStyle name="Comma [0]_laroux" xfId="3"/>
    <cellStyle name="Comma_laroux" xfId="4"/>
    <cellStyle name="Currency [0]_laroux" xfId="5"/>
    <cellStyle name="Currency_laroux" xfId="6"/>
    <cellStyle name="Normal_Final Output 1" xfId="7"/>
    <cellStyle name="쉼표 [0]" xfId="37" builtinId="6"/>
    <cellStyle name="쉼표 [0] 2" xfId="2"/>
    <cellStyle name="쉼표 [0] 2 2" xfId="8"/>
    <cellStyle name="쉼표 [0] 3" xfId="9"/>
    <cellStyle name="쉼표 [0] 4" xfId="10"/>
    <cellStyle name="콤마 [0]_laroux" xfId="11"/>
    <cellStyle name="콤마_laroux" xfId="12"/>
    <cellStyle name="표준" xfId="0" builtinId="0"/>
    <cellStyle name="표준 10" xfId="13"/>
    <cellStyle name="표준 11" xfId="14"/>
    <cellStyle name="표준 12" xfId="15"/>
    <cellStyle name="표준 13" xfId="16"/>
    <cellStyle name="표준 14" xfId="17"/>
    <cellStyle name="표준 15" xfId="18"/>
    <cellStyle name="표준 16" xfId="19"/>
    <cellStyle name="표준 17" xfId="20"/>
    <cellStyle name="표준 18" xfId="21"/>
    <cellStyle name="표준 19" xfId="22"/>
    <cellStyle name="표준 2" xfId="1"/>
    <cellStyle name="표준 2 2" xfId="23"/>
    <cellStyle name="표준 20" xfId="24"/>
    <cellStyle name="표준 21" xfId="25"/>
    <cellStyle name="표준 22" xfId="26"/>
    <cellStyle name="표준 23" xfId="27"/>
    <cellStyle name="표준 24" xfId="28"/>
    <cellStyle name="표준 3" xfId="29"/>
    <cellStyle name="표준 4" xfId="30"/>
    <cellStyle name="표준 5" xfId="31"/>
    <cellStyle name="표준 6" xfId="32"/>
    <cellStyle name="표준 7" xfId="33"/>
    <cellStyle name="표준 8" xfId="34"/>
    <cellStyle name="표준 85" xfId="35"/>
    <cellStyle name="표준 9" xfId="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39"/>
  <sheetViews>
    <sheetView zoomScaleNormal="100" workbookViewId="0">
      <pane xSplit="2" ySplit="3" topLeftCell="C4" activePane="bottomRight" state="frozen"/>
      <selection pane="topRight"/>
      <selection pane="bottomLeft"/>
      <selection pane="bottomRight" activeCell="I23" sqref="I23"/>
    </sheetView>
  </sheetViews>
  <sheetFormatPr defaultRowHeight="12"/>
  <cols>
    <col min="1" max="1" width="11" customWidth="1"/>
    <col min="2" max="2" width="10.5" customWidth="1"/>
    <col min="3" max="3" width="9.83203125" style="1" customWidth="1"/>
    <col min="4" max="4" width="10.33203125" style="1" customWidth="1"/>
    <col min="5" max="5" width="10.5" style="2" customWidth="1"/>
    <col min="6" max="7" width="9.6640625" style="1" customWidth="1"/>
    <col min="8" max="8" width="10.5" style="2" customWidth="1"/>
    <col min="9" max="10" width="9.6640625" style="1" customWidth="1"/>
    <col min="11" max="11" width="10.5" style="2" customWidth="1"/>
    <col min="12" max="13" width="9.6640625" style="1" customWidth="1"/>
    <col min="14" max="14" width="10.5" style="2" customWidth="1"/>
    <col min="15" max="16" width="9.6640625" style="1" customWidth="1"/>
    <col min="17" max="17" width="10.5" style="2" customWidth="1"/>
    <col min="18" max="19" width="9.6640625" style="1" customWidth="1"/>
    <col min="20" max="20" width="10.5" style="2" customWidth="1"/>
    <col min="21" max="22" width="9.6640625" style="1" customWidth="1"/>
    <col min="23" max="23" width="10.5" style="2" customWidth="1"/>
    <col min="24" max="25" width="9.6640625" style="1" customWidth="1"/>
    <col min="26" max="26" width="10.5" style="2" customWidth="1"/>
    <col min="27" max="28" width="9.6640625" style="1" customWidth="1"/>
    <col min="29" max="29" width="10.5" style="2" customWidth="1"/>
    <col min="30" max="31" width="9.6640625" style="1" customWidth="1"/>
    <col min="32" max="32" width="10.5" style="2" customWidth="1"/>
    <col min="33" max="34" width="9.6640625" style="1" customWidth="1"/>
    <col min="35" max="35" width="10.5" style="2" customWidth="1"/>
    <col min="36" max="37" width="9.6640625" style="1" customWidth="1"/>
    <col min="38" max="38" width="10.5" style="2" customWidth="1"/>
    <col min="39" max="40" width="9.6640625" style="1" customWidth="1"/>
    <col min="41" max="41" width="10.5" style="2" customWidth="1"/>
    <col min="42" max="43" width="9.6640625" style="1" customWidth="1"/>
    <col min="44" max="44" width="10.5" style="2" customWidth="1"/>
    <col min="45" max="46" width="9.6640625" style="1" customWidth="1"/>
    <col min="47" max="47" width="10.5" style="2" customWidth="1"/>
    <col min="48" max="49" width="9.6640625" style="1" customWidth="1"/>
    <col min="50" max="59" width="10.5" style="2" customWidth="1"/>
    <col min="60" max="61" width="9.6640625" style="1" customWidth="1"/>
    <col min="62" max="62" width="10.5" style="2" customWidth="1"/>
    <col min="63" max="64" width="9.6640625" style="1" customWidth="1"/>
    <col min="65" max="65" width="10.5" style="2" customWidth="1"/>
    <col min="66" max="67" width="9.6640625" style="1" customWidth="1"/>
    <col min="68" max="74" width="10.5" style="2" customWidth="1"/>
    <col min="75" max="76" width="9.6640625" style="1" customWidth="1"/>
    <col min="77" max="77" width="10.5" style="2" customWidth="1"/>
    <col min="78" max="79" width="9.6640625" style="1" customWidth="1"/>
    <col min="80" max="80" width="10.5" style="2" customWidth="1"/>
    <col min="81" max="82" width="9.6640625" style="1" customWidth="1"/>
    <col min="83" max="83" width="10.5" style="2" customWidth="1"/>
    <col min="84" max="85" width="9.6640625" style="1" customWidth="1"/>
    <col min="86" max="95" width="10.5" style="2" customWidth="1"/>
    <col min="96" max="97" width="9.6640625" style="1" customWidth="1"/>
    <col min="98" max="101" width="10.5" style="2" customWidth="1"/>
    <col min="102" max="102" width="9.83203125" style="1" customWidth="1"/>
    <col min="103" max="103" width="9.6640625" style="1" customWidth="1"/>
    <col min="104" max="104" width="10.5" style="2" customWidth="1"/>
  </cols>
  <sheetData>
    <row r="1" spans="1:110" s="39" customFormat="1" ht="14.1" customHeight="1">
      <c r="A1" s="83" t="s">
        <v>58</v>
      </c>
      <c r="B1" s="79" t="s">
        <v>59</v>
      </c>
      <c r="C1" s="77" t="s">
        <v>60</v>
      </c>
      <c r="D1" s="78"/>
      <c r="E1" s="79"/>
      <c r="F1" s="83" t="s">
        <v>61</v>
      </c>
      <c r="G1" s="78"/>
      <c r="H1" s="79"/>
      <c r="I1" s="83" t="s">
        <v>62</v>
      </c>
      <c r="J1" s="78"/>
      <c r="K1" s="79"/>
      <c r="L1" s="77" t="s">
        <v>63</v>
      </c>
      <c r="M1" s="78"/>
      <c r="N1" s="79"/>
      <c r="O1" s="77" t="s">
        <v>64</v>
      </c>
      <c r="P1" s="78"/>
      <c r="Q1" s="79"/>
      <c r="R1" s="77" t="s">
        <v>65</v>
      </c>
      <c r="S1" s="78"/>
      <c r="T1" s="79"/>
      <c r="U1" s="77" t="s">
        <v>66</v>
      </c>
      <c r="V1" s="78"/>
      <c r="W1" s="79"/>
      <c r="X1" s="83" t="s">
        <v>67</v>
      </c>
      <c r="Y1" s="78"/>
      <c r="Z1" s="79"/>
      <c r="AA1" s="77" t="s">
        <v>68</v>
      </c>
      <c r="AB1" s="78"/>
      <c r="AC1" s="79"/>
      <c r="AD1" s="83" t="s">
        <v>69</v>
      </c>
      <c r="AE1" s="78"/>
      <c r="AF1" s="79"/>
      <c r="AG1" s="77" t="s">
        <v>70</v>
      </c>
      <c r="AH1" s="78"/>
      <c r="AI1" s="79"/>
      <c r="AJ1" s="83" t="s">
        <v>71</v>
      </c>
      <c r="AK1" s="78"/>
      <c r="AL1" s="79"/>
      <c r="AM1" s="83" t="s">
        <v>72</v>
      </c>
      <c r="AN1" s="78"/>
      <c r="AO1" s="79"/>
      <c r="AP1" s="77" t="s">
        <v>73</v>
      </c>
      <c r="AQ1" s="78"/>
      <c r="AR1" s="79"/>
      <c r="AS1" s="83" t="s">
        <v>74</v>
      </c>
      <c r="AT1" s="78"/>
      <c r="AU1" s="79"/>
      <c r="AV1" s="83" t="s">
        <v>75</v>
      </c>
      <c r="AW1" s="78"/>
      <c r="AX1" s="79"/>
      <c r="AY1" s="83" t="s">
        <v>88</v>
      </c>
      <c r="AZ1" s="78"/>
      <c r="BA1" s="79"/>
      <c r="BB1" s="83" t="s">
        <v>89</v>
      </c>
      <c r="BC1" s="78"/>
      <c r="BD1" s="79"/>
      <c r="BE1" s="83" t="s">
        <v>90</v>
      </c>
      <c r="BF1" s="78"/>
      <c r="BG1" s="79"/>
      <c r="BH1" s="77" t="s">
        <v>87</v>
      </c>
      <c r="BI1" s="78"/>
      <c r="BJ1" s="79"/>
      <c r="BK1" s="83" t="s">
        <v>76</v>
      </c>
      <c r="BL1" s="78"/>
      <c r="BM1" s="84"/>
      <c r="BN1" s="83" t="s">
        <v>77</v>
      </c>
      <c r="BO1" s="78"/>
      <c r="BP1" s="79"/>
      <c r="BQ1" s="83" t="s">
        <v>91</v>
      </c>
      <c r="BR1" s="78"/>
      <c r="BS1" s="79"/>
      <c r="BT1" s="83" t="s">
        <v>92</v>
      </c>
      <c r="BU1" s="78"/>
      <c r="BV1" s="79"/>
      <c r="BW1" s="83" t="s">
        <v>78</v>
      </c>
      <c r="BX1" s="78"/>
      <c r="BY1" s="79"/>
      <c r="BZ1" s="83" t="s">
        <v>79</v>
      </c>
      <c r="CA1" s="78"/>
      <c r="CB1" s="79"/>
      <c r="CC1" s="77" t="s">
        <v>80</v>
      </c>
      <c r="CD1" s="78"/>
      <c r="CE1" s="79"/>
      <c r="CF1" s="77" t="s">
        <v>81</v>
      </c>
      <c r="CG1" s="78"/>
      <c r="CH1" s="79"/>
      <c r="CI1" s="83" t="s">
        <v>93</v>
      </c>
      <c r="CJ1" s="78"/>
      <c r="CK1" s="79"/>
      <c r="CL1" s="83" t="s">
        <v>94</v>
      </c>
      <c r="CM1" s="78"/>
      <c r="CN1" s="79"/>
      <c r="CO1" s="83" t="s">
        <v>95</v>
      </c>
      <c r="CP1" s="78"/>
      <c r="CQ1" s="79"/>
      <c r="CR1" s="83" t="s">
        <v>97</v>
      </c>
      <c r="CS1" s="78"/>
      <c r="CT1" s="79"/>
      <c r="CU1" s="83" t="s">
        <v>98</v>
      </c>
      <c r="CV1" s="78"/>
      <c r="CW1" s="79"/>
      <c r="CX1" s="77" t="s">
        <v>99</v>
      </c>
      <c r="CY1" s="78"/>
      <c r="CZ1" s="79"/>
      <c r="DA1" s="77" t="s">
        <v>100</v>
      </c>
      <c r="DB1" s="78"/>
      <c r="DC1" s="79"/>
      <c r="DD1" s="77" t="s">
        <v>101</v>
      </c>
      <c r="DE1" s="78"/>
      <c r="DF1" s="79"/>
    </row>
    <row r="2" spans="1:110" s="39" customFormat="1" ht="14.1" customHeight="1">
      <c r="A2" s="80"/>
      <c r="B2" s="82"/>
      <c r="C2" s="85">
        <v>2026</v>
      </c>
      <c r="D2" s="81"/>
      <c r="E2" s="82"/>
      <c r="F2" s="80">
        <f>C2</f>
        <v>2026</v>
      </c>
      <c r="G2" s="81"/>
      <c r="H2" s="82"/>
      <c r="I2" s="80">
        <f>F2</f>
        <v>2026</v>
      </c>
      <c r="J2" s="81"/>
      <c r="K2" s="82"/>
      <c r="L2" s="80">
        <f t="shared" ref="L2" si="0">I2</f>
        <v>2026</v>
      </c>
      <c r="M2" s="81"/>
      <c r="N2" s="82"/>
      <c r="O2" s="80">
        <f t="shared" ref="O2" si="1">L2</f>
        <v>2026</v>
      </c>
      <c r="P2" s="81"/>
      <c r="Q2" s="82"/>
      <c r="R2" s="80">
        <f t="shared" ref="R2" si="2">O2</f>
        <v>2026</v>
      </c>
      <c r="S2" s="81"/>
      <c r="T2" s="82"/>
      <c r="U2" s="80">
        <f t="shared" ref="U2" si="3">R2</f>
        <v>2026</v>
      </c>
      <c r="V2" s="81"/>
      <c r="W2" s="82"/>
      <c r="X2" s="80">
        <f t="shared" ref="X2" si="4">U2</f>
        <v>2026</v>
      </c>
      <c r="Y2" s="81"/>
      <c r="Z2" s="82"/>
      <c r="AA2" s="80">
        <f t="shared" ref="AA2" si="5">X2</f>
        <v>2026</v>
      </c>
      <c r="AB2" s="81"/>
      <c r="AC2" s="82"/>
      <c r="AD2" s="80">
        <f t="shared" ref="AD2" si="6">AA2</f>
        <v>2026</v>
      </c>
      <c r="AE2" s="81"/>
      <c r="AF2" s="82"/>
      <c r="AG2" s="80">
        <f t="shared" ref="AG2" si="7">AD2</f>
        <v>2026</v>
      </c>
      <c r="AH2" s="81"/>
      <c r="AI2" s="82"/>
      <c r="AJ2" s="80">
        <f t="shared" ref="AJ2" si="8">AG2</f>
        <v>2026</v>
      </c>
      <c r="AK2" s="81"/>
      <c r="AL2" s="82"/>
      <c r="AM2" s="80">
        <f t="shared" ref="AM2" si="9">AJ2</f>
        <v>2026</v>
      </c>
      <c r="AN2" s="81"/>
      <c r="AO2" s="82"/>
      <c r="AP2" s="80">
        <f t="shared" ref="AP2" si="10">AM2</f>
        <v>2026</v>
      </c>
      <c r="AQ2" s="81"/>
      <c r="AR2" s="82"/>
      <c r="AS2" s="80">
        <f t="shared" ref="AS2" si="11">AP2</f>
        <v>2026</v>
      </c>
      <c r="AT2" s="81"/>
      <c r="AU2" s="82"/>
      <c r="AV2" s="80">
        <f t="shared" ref="AV2" si="12">AS2</f>
        <v>2026</v>
      </c>
      <c r="AW2" s="81"/>
      <c r="AX2" s="82"/>
      <c r="AY2" s="80">
        <f t="shared" ref="AY2" si="13">AV2</f>
        <v>2026</v>
      </c>
      <c r="AZ2" s="81"/>
      <c r="BA2" s="82"/>
      <c r="BB2" s="80">
        <f t="shared" ref="BB2" si="14">AY2</f>
        <v>2026</v>
      </c>
      <c r="BC2" s="81"/>
      <c r="BD2" s="82"/>
      <c r="BE2" s="80">
        <f t="shared" ref="BE2" si="15">BB2</f>
        <v>2026</v>
      </c>
      <c r="BF2" s="81"/>
      <c r="BG2" s="82"/>
      <c r="BH2" s="80">
        <f t="shared" ref="BH2" si="16">AV2</f>
        <v>2026</v>
      </c>
      <c r="BI2" s="81"/>
      <c r="BJ2" s="82"/>
      <c r="BK2" s="80">
        <f t="shared" ref="BK2" si="17">BH2</f>
        <v>2026</v>
      </c>
      <c r="BL2" s="81"/>
      <c r="BM2" s="82"/>
      <c r="BN2" s="80">
        <f t="shared" ref="BN2" si="18">BK2</f>
        <v>2026</v>
      </c>
      <c r="BO2" s="81"/>
      <c r="BP2" s="82"/>
      <c r="BQ2" s="80">
        <f t="shared" ref="BQ2" si="19">BN2</f>
        <v>2026</v>
      </c>
      <c r="BR2" s="81"/>
      <c r="BS2" s="82"/>
      <c r="BT2" s="80">
        <f t="shared" ref="BT2" si="20">BQ2</f>
        <v>2026</v>
      </c>
      <c r="BU2" s="81"/>
      <c r="BV2" s="82"/>
      <c r="BW2" s="80">
        <f t="shared" ref="BW2" si="21">BN2</f>
        <v>2026</v>
      </c>
      <c r="BX2" s="81"/>
      <c r="BY2" s="82"/>
      <c r="BZ2" s="80">
        <f t="shared" ref="BZ2" si="22">BW2</f>
        <v>2026</v>
      </c>
      <c r="CA2" s="81"/>
      <c r="CB2" s="82"/>
      <c r="CC2" s="80">
        <f t="shared" ref="CC2" si="23">BZ2</f>
        <v>2026</v>
      </c>
      <c r="CD2" s="81"/>
      <c r="CE2" s="82"/>
      <c r="CF2" s="80">
        <f t="shared" ref="CF2" si="24">CC2</f>
        <v>2026</v>
      </c>
      <c r="CG2" s="81"/>
      <c r="CH2" s="82"/>
      <c r="CI2" s="80">
        <f t="shared" ref="CI2" si="25">BW2</f>
        <v>2026</v>
      </c>
      <c r="CJ2" s="81"/>
      <c r="CK2" s="82"/>
      <c r="CL2" s="80">
        <f t="shared" ref="CL2" si="26">BZ2</f>
        <v>2026</v>
      </c>
      <c r="CM2" s="81"/>
      <c r="CN2" s="82"/>
      <c r="CO2" s="80">
        <f t="shared" ref="CO2" si="27">CC2</f>
        <v>2026</v>
      </c>
      <c r="CP2" s="81"/>
      <c r="CQ2" s="82"/>
      <c r="CR2" s="80">
        <f t="shared" ref="CR2" si="28">CF2</f>
        <v>2026</v>
      </c>
      <c r="CS2" s="81"/>
      <c r="CT2" s="82"/>
      <c r="CU2" s="80">
        <f t="shared" ref="CU2" si="29">CI2</f>
        <v>2026</v>
      </c>
      <c r="CV2" s="81"/>
      <c r="CW2" s="82"/>
      <c r="CX2" s="80">
        <f t="shared" ref="CX2" si="30">CR2</f>
        <v>2026</v>
      </c>
      <c r="CY2" s="81"/>
      <c r="CZ2" s="82"/>
      <c r="DA2" s="80">
        <f t="shared" ref="DA2" si="31">CU2</f>
        <v>2026</v>
      </c>
      <c r="DB2" s="81"/>
      <c r="DC2" s="82"/>
      <c r="DD2" s="80">
        <f t="shared" ref="DD2" si="32">CX2</f>
        <v>2026</v>
      </c>
      <c r="DE2" s="81"/>
      <c r="DF2" s="82"/>
    </row>
    <row r="3" spans="1:110" s="39" customFormat="1" ht="14.1" customHeight="1">
      <c r="A3" s="80"/>
      <c r="B3" s="82"/>
      <c r="C3" s="40" t="s">
        <v>82</v>
      </c>
      <c r="D3" s="41" t="s">
        <v>83</v>
      </c>
      <c r="E3" s="42" t="s">
        <v>84</v>
      </c>
      <c r="F3" s="40" t="s">
        <v>82</v>
      </c>
      <c r="G3" s="41" t="s">
        <v>83</v>
      </c>
      <c r="H3" s="42" t="s">
        <v>84</v>
      </c>
      <c r="I3" s="40" t="s">
        <v>82</v>
      </c>
      <c r="J3" s="41" t="s">
        <v>83</v>
      </c>
      <c r="K3" s="42" t="s">
        <v>84</v>
      </c>
      <c r="L3" s="40" t="s">
        <v>82</v>
      </c>
      <c r="M3" s="41" t="s">
        <v>83</v>
      </c>
      <c r="N3" s="42" t="s">
        <v>84</v>
      </c>
      <c r="O3" s="40" t="s">
        <v>82</v>
      </c>
      <c r="P3" s="41" t="s">
        <v>83</v>
      </c>
      <c r="Q3" s="42" t="s">
        <v>84</v>
      </c>
      <c r="R3" s="40" t="s">
        <v>82</v>
      </c>
      <c r="S3" s="41" t="s">
        <v>83</v>
      </c>
      <c r="T3" s="42" t="s">
        <v>84</v>
      </c>
      <c r="U3" s="40" t="s">
        <v>82</v>
      </c>
      <c r="V3" s="41" t="s">
        <v>83</v>
      </c>
      <c r="W3" s="42" t="s">
        <v>84</v>
      </c>
      <c r="X3" s="40" t="s">
        <v>82</v>
      </c>
      <c r="Y3" s="41" t="s">
        <v>83</v>
      </c>
      <c r="Z3" s="42" t="s">
        <v>84</v>
      </c>
      <c r="AA3" s="40" t="s">
        <v>82</v>
      </c>
      <c r="AB3" s="41" t="s">
        <v>83</v>
      </c>
      <c r="AC3" s="42" t="s">
        <v>84</v>
      </c>
      <c r="AD3" s="40" t="s">
        <v>82</v>
      </c>
      <c r="AE3" s="41" t="s">
        <v>83</v>
      </c>
      <c r="AF3" s="42" t="s">
        <v>84</v>
      </c>
      <c r="AG3" s="40" t="s">
        <v>82</v>
      </c>
      <c r="AH3" s="41" t="s">
        <v>83</v>
      </c>
      <c r="AI3" s="42" t="s">
        <v>84</v>
      </c>
      <c r="AJ3" s="40" t="s">
        <v>82</v>
      </c>
      <c r="AK3" s="41" t="s">
        <v>83</v>
      </c>
      <c r="AL3" s="42" t="s">
        <v>84</v>
      </c>
      <c r="AM3" s="40" t="s">
        <v>82</v>
      </c>
      <c r="AN3" s="41" t="s">
        <v>83</v>
      </c>
      <c r="AO3" s="42" t="s">
        <v>84</v>
      </c>
      <c r="AP3" s="40" t="s">
        <v>82</v>
      </c>
      <c r="AQ3" s="41" t="s">
        <v>83</v>
      </c>
      <c r="AR3" s="42" t="s">
        <v>84</v>
      </c>
      <c r="AS3" s="40" t="s">
        <v>82</v>
      </c>
      <c r="AT3" s="41" t="s">
        <v>83</v>
      </c>
      <c r="AU3" s="42" t="s">
        <v>84</v>
      </c>
      <c r="AV3" s="40" t="s">
        <v>82</v>
      </c>
      <c r="AW3" s="41" t="s">
        <v>83</v>
      </c>
      <c r="AX3" s="42" t="s">
        <v>84</v>
      </c>
      <c r="AY3" s="40" t="s">
        <v>82</v>
      </c>
      <c r="AZ3" s="41" t="s">
        <v>83</v>
      </c>
      <c r="BA3" s="42" t="s">
        <v>84</v>
      </c>
      <c r="BB3" s="40" t="s">
        <v>82</v>
      </c>
      <c r="BC3" s="41" t="s">
        <v>83</v>
      </c>
      <c r="BD3" s="42" t="s">
        <v>84</v>
      </c>
      <c r="BE3" s="40" t="s">
        <v>82</v>
      </c>
      <c r="BF3" s="41" t="s">
        <v>83</v>
      </c>
      <c r="BG3" s="42" t="s">
        <v>84</v>
      </c>
      <c r="BH3" s="40" t="s">
        <v>82</v>
      </c>
      <c r="BI3" s="41" t="s">
        <v>83</v>
      </c>
      <c r="BJ3" s="42" t="s">
        <v>84</v>
      </c>
      <c r="BK3" s="40" t="s">
        <v>82</v>
      </c>
      <c r="BL3" s="41" t="s">
        <v>83</v>
      </c>
      <c r="BM3" s="42" t="s">
        <v>84</v>
      </c>
      <c r="BN3" s="40" t="s">
        <v>82</v>
      </c>
      <c r="BO3" s="41" t="s">
        <v>83</v>
      </c>
      <c r="BP3" s="42" t="s">
        <v>84</v>
      </c>
      <c r="BQ3" s="40" t="s">
        <v>82</v>
      </c>
      <c r="BR3" s="41" t="s">
        <v>83</v>
      </c>
      <c r="BS3" s="42" t="s">
        <v>84</v>
      </c>
      <c r="BT3" s="40" t="s">
        <v>82</v>
      </c>
      <c r="BU3" s="41" t="s">
        <v>83</v>
      </c>
      <c r="BV3" s="42" t="s">
        <v>84</v>
      </c>
      <c r="BW3" s="40" t="s">
        <v>82</v>
      </c>
      <c r="BX3" s="41" t="s">
        <v>83</v>
      </c>
      <c r="BY3" s="42" t="s">
        <v>84</v>
      </c>
      <c r="BZ3" s="40" t="s">
        <v>82</v>
      </c>
      <c r="CA3" s="41" t="s">
        <v>83</v>
      </c>
      <c r="CB3" s="42" t="s">
        <v>84</v>
      </c>
      <c r="CC3" s="40" t="s">
        <v>82</v>
      </c>
      <c r="CD3" s="41" t="s">
        <v>83</v>
      </c>
      <c r="CE3" s="42" t="s">
        <v>84</v>
      </c>
      <c r="CF3" s="40" t="s">
        <v>82</v>
      </c>
      <c r="CG3" s="41" t="s">
        <v>83</v>
      </c>
      <c r="CH3" s="42" t="s">
        <v>84</v>
      </c>
      <c r="CI3" s="40" t="s">
        <v>82</v>
      </c>
      <c r="CJ3" s="41" t="s">
        <v>83</v>
      </c>
      <c r="CK3" s="42" t="s">
        <v>84</v>
      </c>
      <c r="CL3" s="40" t="s">
        <v>82</v>
      </c>
      <c r="CM3" s="41" t="s">
        <v>83</v>
      </c>
      <c r="CN3" s="42" t="s">
        <v>84</v>
      </c>
      <c r="CO3" s="40" t="s">
        <v>82</v>
      </c>
      <c r="CP3" s="41" t="s">
        <v>83</v>
      </c>
      <c r="CQ3" s="42" t="s">
        <v>84</v>
      </c>
      <c r="CR3" s="40" t="s">
        <v>82</v>
      </c>
      <c r="CS3" s="41" t="s">
        <v>83</v>
      </c>
      <c r="CT3" s="42" t="s">
        <v>84</v>
      </c>
      <c r="CU3" s="40" t="s">
        <v>82</v>
      </c>
      <c r="CV3" s="41" t="s">
        <v>83</v>
      </c>
      <c r="CW3" s="42" t="s">
        <v>84</v>
      </c>
      <c r="CX3" s="40" t="s">
        <v>82</v>
      </c>
      <c r="CY3" s="41" t="s">
        <v>83</v>
      </c>
      <c r="CZ3" s="42" t="s">
        <v>84</v>
      </c>
      <c r="DA3" s="40" t="s">
        <v>82</v>
      </c>
      <c r="DB3" s="41" t="s">
        <v>83</v>
      </c>
      <c r="DC3" s="42" t="s">
        <v>84</v>
      </c>
      <c r="DD3" s="40" t="s">
        <v>82</v>
      </c>
      <c r="DE3" s="41" t="s">
        <v>83</v>
      </c>
      <c r="DF3" s="42" t="s">
        <v>84</v>
      </c>
    </row>
    <row r="4" spans="1:110" ht="14.1" customHeight="1">
      <c r="A4" s="90">
        <v>4</v>
      </c>
      <c r="B4" s="38">
        <v>1</v>
      </c>
      <c r="C4" s="37">
        <v>76784</v>
      </c>
      <c r="D4" s="37">
        <v>58482</v>
      </c>
      <c r="E4" s="69">
        <f>IFERROR((C4/D4-1)*100,"")</f>
        <v>31.295099346807564</v>
      </c>
      <c r="F4" s="37">
        <v>18338</v>
      </c>
      <c r="G4" s="37">
        <v>13383</v>
      </c>
      <c r="H4" s="69">
        <f>IFERROR((F4/G4-1)*100,"")</f>
        <v>37.024583426735404</v>
      </c>
      <c r="I4" s="37">
        <v>12345</v>
      </c>
      <c r="J4" s="37">
        <v>9509</v>
      </c>
      <c r="K4" s="69">
        <f>IFERROR((I4/J4-1)*100,"")</f>
        <v>29.824376906088968</v>
      </c>
      <c r="L4" s="37">
        <v>8421</v>
      </c>
      <c r="M4" s="37">
        <v>5787</v>
      </c>
      <c r="N4" s="69">
        <f>IFERROR((L4/M4-1)*100,"")</f>
        <v>45.515811301192329</v>
      </c>
      <c r="O4" s="37">
        <v>4173</v>
      </c>
      <c r="P4" s="37">
        <v>1474</v>
      </c>
      <c r="Q4" s="69">
        <f>IFERROR((O4/P4-1)*100,"")</f>
        <v>183.10719131614653</v>
      </c>
      <c r="R4" s="37">
        <v>1573</v>
      </c>
      <c r="S4" s="37">
        <v>1077</v>
      </c>
      <c r="T4" s="69">
        <f>IFERROR((R4/S4-1)*100,"")</f>
        <v>46.053853296193139</v>
      </c>
      <c r="U4" s="37">
        <v>2558</v>
      </c>
      <c r="V4" s="37">
        <v>1860</v>
      </c>
      <c r="W4" s="69">
        <f>IFERROR((U4/V4-1)*100,"")</f>
        <v>37.526881720430104</v>
      </c>
      <c r="X4" s="37">
        <v>3342</v>
      </c>
      <c r="Y4" s="37">
        <v>2918</v>
      </c>
      <c r="Z4" s="69">
        <f>IFERROR((X4/Y4-1)*100,"")</f>
        <v>14.530500342700471</v>
      </c>
      <c r="AA4" s="37">
        <v>1130</v>
      </c>
      <c r="AB4" s="37">
        <v>868</v>
      </c>
      <c r="AC4" s="69">
        <f>IFERROR((AA4/AB4-1)*100,"")</f>
        <v>30.184331797235032</v>
      </c>
      <c r="AD4" s="37">
        <v>1260</v>
      </c>
      <c r="AE4" s="37">
        <v>1972</v>
      </c>
      <c r="AF4" s="69">
        <f>IFERROR((AD4/AE4-1)*100,"")</f>
        <v>-36.105476673427994</v>
      </c>
      <c r="AG4" s="37">
        <v>1951</v>
      </c>
      <c r="AH4" s="37">
        <v>980</v>
      </c>
      <c r="AI4" s="69">
        <f>IFERROR((AG4/AH4-1)*100,"")</f>
        <v>99.08163265306122</v>
      </c>
      <c r="AJ4" s="37">
        <v>838</v>
      </c>
      <c r="AK4" s="37">
        <v>673</v>
      </c>
      <c r="AL4" s="69">
        <f>IFERROR((AJ4/AK4-1)*100,"")</f>
        <v>24.517087667161963</v>
      </c>
      <c r="AM4" s="37">
        <v>513</v>
      </c>
      <c r="AN4" s="37">
        <v>403</v>
      </c>
      <c r="AO4" s="69">
        <f>IFERROR((AM4/AN4-1)*100,"")</f>
        <v>27.295285359801479</v>
      </c>
      <c r="AP4" s="37">
        <v>87</v>
      </c>
      <c r="AQ4" s="37">
        <v>126</v>
      </c>
      <c r="AR4" s="69">
        <f>IFERROR((AP4/AQ4-1)*100,"")</f>
        <v>-30.952380952380953</v>
      </c>
      <c r="AS4" s="37">
        <v>264</v>
      </c>
      <c r="AT4" s="37">
        <v>183</v>
      </c>
      <c r="AU4" s="69">
        <f>IFERROR((AS4/AT4-1)*100,"")</f>
        <v>44.262295081967217</v>
      </c>
      <c r="AV4" s="37">
        <v>29</v>
      </c>
      <c r="AW4" s="37">
        <v>344</v>
      </c>
      <c r="AX4" s="69">
        <f>IFERROR((AV4/AW4-1)*100,"")</f>
        <v>-91.569767441860463</v>
      </c>
      <c r="AY4" s="37">
        <v>4</v>
      </c>
      <c r="AZ4" s="37">
        <v>113</v>
      </c>
      <c r="BA4" s="69">
        <f>IFERROR((AY4/AZ4-1)*100,"")</f>
        <v>-96.460176991150433</v>
      </c>
      <c r="BB4" s="37">
        <v>18</v>
      </c>
      <c r="BC4" s="37">
        <v>138</v>
      </c>
      <c r="BD4" s="69">
        <f>IFERROR((BB4/BC4-1)*100,"")</f>
        <v>-86.956521739130437</v>
      </c>
      <c r="BE4" s="37">
        <v>0</v>
      </c>
      <c r="BF4" s="37">
        <v>44</v>
      </c>
      <c r="BG4" s="69">
        <f>IFERROR((BE4/BF4-1)*100,"")</f>
        <v>-100</v>
      </c>
      <c r="BH4" s="37">
        <v>346</v>
      </c>
      <c r="BI4" s="37">
        <v>254</v>
      </c>
      <c r="BJ4" s="69">
        <f>IFERROR((BH4/BI4-1)*100,"")</f>
        <v>36.220472440944881</v>
      </c>
      <c r="BK4" s="37">
        <v>6758</v>
      </c>
      <c r="BL4" s="37">
        <v>5754</v>
      </c>
      <c r="BM4" s="69">
        <f>IFERROR((BK4/BL4-1)*100,"")</f>
        <v>17.448731317344457</v>
      </c>
      <c r="BN4" s="37">
        <v>1410</v>
      </c>
      <c r="BO4" s="37">
        <v>1004</v>
      </c>
      <c r="BP4" s="69">
        <f>IFERROR((BN4/BO4-1)*100,"")</f>
        <v>40.4382470119522</v>
      </c>
      <c r="BQ4" s="37">
        <v>580</v>
      </c>
      <c r="BR4" s="37">
        <v>212</v>
      </c>
      <c r="BS4" s="69">
        <f>IFERROR((BQ4/BR4-1)*100,"")</f>
        <v>173.58490566037736</v>
      </c>
      <c r="BT4" s="37">
        <v>141</v>
      </c>
      <c r="BU4" s="37">
        <v>291</v>
      </c>
      <c r="BV4" s="69">
        <f>IFERROR((BT4/BU4-1)*100,"")</f>
        <v>-51.546391752577314</v>
      </c>
      <c r="BW4" s="37">
        <v>1002</v>
      </c>
      <c r="BX4" s="37">
        <v>1110</v>
      </c>
      <c r="BY4" s="69">
        <f>IFERROR((BW4/BX4-1)*100,"")</f>
        <v>-9.7297297297297298</v>
      </c>
      <c r="BZ4" s="37">
        <v>1372</v>
      </c>
      <c r="CA4" s="37">
        <v>1018</v>
      </c>
      <c r="CB4" s="69">
        <f>IFERROR((BZ4/CA4-1)*100,"")</f>
        <v>34.774066797642433</v>
      </c>
      <c r="CC4" s="37">
        <v>979</v>
      </c>
      <c r="CD4" s="37">
        <v>825</v>
      </c>
      <c r="CE4" s="69">
        <f>IFERROR((CC4/CD4-1)*100,"")</f>
        <v>18.666666666666675</v>
      </c>
      <c r="CF4" s="37">
        <v>638</v>
      </c>
      <c r="CG4" s="37">
        <v>694</v>
      </c>
      <c r="CH4" s="69">
        <f>IFERROR((CF4/CG4-1)*100,"")</f>
        <v>-8.0691642651296807</v>
      </c>
      <c r="CI4" s="37">
        <v>331</v>
      </c>
      <c r="CJ4" s="37">
        <v>239</v>
      </c>
      <c r="CK4" s="69">
        <f>IFERROR((CI4/CJ4-1)*100,"")</f>
        <v>38.493723849372373</v>
      </c>
      <c r="CL4" s="37">
        <v>248</v>
      </c>
      <c r="CM4" s="37">
        <v>211</v>
      </c>
      <c r="CN4" s="69">
        <f>IFERROR((CL4/CM4-1)*100,"")</f>
        <v>17.535545023696674</v>
      </c>
      <c r="CO4" s="37">
        <v>185</v>
      </c>
      <c r="CP4" s="37">
        <v>100</v>
      </c>
      <c r="CQ4" s="69">
        <f>IFERROR((CO4/CP4-1)*100,"")</f>
        <v>85.000000000000014</v>
      </c>
      <c r="CR4" s="37">
        <v>182</v>
      </c>
      <c r="CS4" s="37">
        <v>184</v>
      </c>
      <c r="CT4" s="69">
        <f>IFERROR((CR4/CS4-1)*100,"")</f>
        <v>-1.0869565217391353</v>
      </c>
      <c r="CU4" s="37">
        <v>91</v>
      </c>
      <c r="CV4" s="37">
        <v>73</v>
      </c>
      <c r="CW4" s="69">
        <f>IFERROR((CU4/CV4-1)*100,"")</f>
        <v>24.657534246575352</v>
      </c>
      <c r="CX4" s="37">
        <v>1544</v>
      </c>
      <c r="CY4" s="37">
        <v>1594</v>
      </c>
      <c r="CZ4" s="69">
        <f>IFERROR((CX4/CY4-1)*100,"")</f>
        <v>-3.1367628607277265</v>
      </c>
      <c r="DA4" s="37">
        <v>209</v>
      </c>
      <c r="DB4" s="37">
        <v>253</v>
      </c>
      <c r="DC4" s="69">
        <f>IFERROR((DA4/DB4-1)*100,"")</f>
        <v>-17.391304347826086</v>
      </c>
      <c r="DD4" s="37">
        <v>3701</v>
      </c>
      <c r="DE4" s="37">
        <v>2940</v>
      </c>
      <c r="DF4" s="69">
        <f>IFERROR((DD4/DE4-1)*100,"")</f>
        <v>25.884353741496604</v>
      </c>
    </row>
    <row r="5" spans="1:110" ht="14.1" customHeight="1">
      <c r="A5" s="91"/>
      <c r="B5" s="38">
        <v>2</v>
      </c>
      <c r="C5" s="37">
        <v>79903</v>
      </c>
      <c r="D5" s="37">
        <v>61006</v>
      </c>
      <c r="E5" s="69">
        <f t="shared" ref="E5:E26" si="33">IFERROR((C5/D5-1)*100,"")</f>
        <v>30.9756417401567</v>
      </c>
      <c r="F5" s="37">
        <v>18259</v>
      </c>
      <c r="G5" s="37">
        <v>18804</v>
      </c>
      <c r="H5" s="69">
        <f t="shared" ref="H5:H26" si="34">IFERROR((F5/G5-1)*100,"")</f>
        <v>-2.8983195064879785</v>
      </c>
      <c r="I5" s="37">
        <v>12600</v>
      </c>
      <c r="J5" s="37">
        <v>8755</v>
      </c>
      <c r="K5" s="69">
        <f t="shared" ref="K5:K26" si="35">IFERROR((I5/J5-1)*100,"")</f>
        <v>43.917761279268987</v>
      </c>
      <c r="L5" s="37">
        <v>8679</v>
      </c>
      <c r="M5" s="37">
        <v>7030</v>
      </c>
      <c r="N5" s="69">
        <f t="shared" ref="N5:N26" si="36">IFERROR((L5/M5-1)*100,"")</f>
        <v>23.456614509246098</v>
      </c>
      <c r="O5" s="37">
        <v>4672</v>
      </c>
      <c r="P5" s="37">
        <v>1816</v>
      </c>
      <c r="Q5" s="69">
        <f t="shared" ref="Q5:Q26" si="37">IFERROR((O5/P5-1)*100,"")</f>
        <v>157.26872246696036</v>
      </c>
      <c r="R5" s="37">
        <v>2062</v>
      </c>
      <c r="S5" s="37">
        <v>1429</v>
      </c>
      <c r="T5" s="69">
        <f t="shared" ref="T5:T26" si="38">IFERROR((R5/S5-1)*100,"")</f>
        <v>44.296710986703978</v>
      </c>
      <c r="U5" s="37">
        <v>2918</v>
      </c>
      <c r="V5" s="37">
        <v>2015</v>
      </c>
      <c r="W5" s="69">
        <f t="shared" ref="W5:W26" si="39">IFERROR((U5/V5-1)*100,"")</f>
        <v>44.813895781637726</v>
      </c>
      <c r="X5" s="37">
        <v>3129</v>
      </c>
      <c r="Y5" s="37">
        <v>1384</v>
      </c>
      <c r="Z5" s="69">
        <f t="shared" ref="Z5:Z26" si="40">IFERROR((X5/Y5-1)*100,"")</f>
        <v>126.08381502890174</v>
      </c>
      <c r="AA5" s="37">
        <v>1409</v>
      </c>
      <c r="AB5" s="37">
        <v>1369</v>
      </c>
      <c r="AC5" s="69">
        <f t="shared" ref="AC5:AC26" si="41">IFERROR((AA5/AB5-1)*100,"")</f>
        <v>2.9218407596786067</v>
      </c>
      <c r="AD5" s="37">
        <v>1258</v>
      </c>
      <c r="AE5" s="37">
        <v>1908</v>
      </c>
      <c r="AF5" s="69">
        <f t="shared" ref="AF5:AF26" si="42">IFERROR((AD5/AE5-1)*100,"")</f>
        <v>-34.067085953878404</v>
      </c>
      <c r="AG5" s="37">
        <v>1742</v>
      </c>
      <c r="AH5" s="37">
        <v>1108</v>
      </c>
      <c r="AI5" s="69">
        <f t="shared" ref="AI5:AI26" si="43">IFERROR((AG5/AH5-1)*100,"")</f>
        <v>57.220216606498184</v>
      </c>
      <c r="AJ5" s="37">
        <v>807</v>
      </c>
      <c r="AK5" s="37">
        <v>631</v>
      </c>
      <c r="AL5" s="69">
        <f t="shared" ref="AL5:AL26" si="44">IFERROR((AJ5/AK5-1)*100,"")</f>
        <v>27.892234548335981</v>
      </c>
      <c r="AM5" s="37">
        <v>695</v>
      </c>
      <c r="AN5" s="37">
        <v>473</v>
      </c>
      <c r="AO5" s="69">
        <f t="shared" ref="AO5:AO26" si="45">IFERROR((AM5/AN5-1)*100,"")</f>
        <v>46.934460887949257</v>
      </c>
      <c r="AP5" s="37">
        <v>336</v>
      </c>
      <c r="AQ5" s="37">
        <v>93</v>
      </c>
      <c r="AR5" s="69">
        <f t="shared" ref="AR5:AR26" si="46">IFERROR((AP5/AQ5-1)*100,"")</f>
        <v>261.29032258064512</v>
      </c>
      <c r="AS5" s="37">
        <v>218</v>
      </c>
      <c r="AT5" s="37">
        <v>194</v>
      </c>
      <c r="AU5" s="69">
        <f t="shared" ref="AU5:AU26" si="47">IFERROR((AS5/AT5-1)*100,"")</f>
        <v>12.371134020618557</v>
      </c>
      <c r="AV5" s="37">
        <v>70</v>
      </c>
      <c r="AW5" s="37">
        <v>446</v>
      </c>
      <c r="AX5" s="69">
        <f t="shared" ref="AX5:AX26" si="48">IFERROR((AV5/AW5-1)*100,"")</f>
        <v>-84.304932735426007</v>
      </c>
      <c r="AY5" s="37">
        <v>16</v>
      </c>
      <c r="AZ5" s="37">
        <v>169</v>
      </c>
      <c r="BA5" s="69">
        <f t="shared" ref="BA5:BA31" si="49">IFERROR((AY5/AZ5-1)*100,"")</f>
        <v>-90.532544378698219</v>
      </c>
      <c r="BB5" s="37">
        <v>37</v>
      </c>
      <c r="BC5" s="37">
        <v>160</v>
      </c>
      <c r="BD5" s="69">
        <f t="shared" ref="BD5:BD31" si="50">IFERROR((BB5/BC5-1)*100,"")</f>
        <v>-76.875</v>
      </c>
      <c r="BE5" s="37">
        <v>5</v>
      </c>
      <c r="BF5" s="37">
        <v>54</v>
      </c>
      <c r="BG5" s="69">
        <f t="shared" ref="BG5:BG31" si="51">IFERROR((BE5/BF5-1)*100,"")</f>
        <v>-90.740740740740748</v>
      </c>
      <c r="BH5" s="37">
        <v>240</v>
      </c>
      <c r="BI5" s="37">
        <v>306</v>
      </c>
      <c r="BJ5" s="69">
        <f t="shared" ref="BJ5:BJ26" si="52">IFERROR((BH5/BI5-1)*100,"")</f>
        <v>-21.568627450980394</v>
      </c>
      <c r="BK5" s="37">
        <v>7377</v>
      </c>
      <c r="BL5" s="37">
        <v>5136</v>
      </c>
      <c r="BM5" s="69">
        <f t="shared" ref="BM5:BM26" si="53">IFERROR((BK5/BL5-1)*100,"")</f>
        <v>43.633177570093466</v>
      </c>
      <c r="BN5" s="37">
        <v>1562</v>
      </c>
      <c r="BO5" s="37">
        <v>988</v>
      </c>
      <c r="BP5" s="69">
        <f t="shared" ref="BP5:BP26" si="54">IFERROR((BN5/BO5-1)*100,"")</f>
        <v>58.097165991902841</v>
      </c>
      <c r="BQ5" s="37">
        <v>434</v>
      </c>
      <c r="BR5" s="37">
        <v>208</v>
      </c>
      <c r="BS5" s="69">
        <f t="shared" ref="BS5:BS31" si="55">IFERROR((BQ5/BR5-1)*100,"")</f>
        <v>108.65384615384616</v>
      </c>
      <c r="BT5" s="37">
        <v>232</v>
      </c>
      <c r="BU5" s="37">
        <v>197</v>
      </c>
      <c r="BV5" s="69">
        <f t="shared" ref="BV5:BV31" si="56">IFERROR((BT5/BU5-1)*100,"")</f>
        <v>17.766497461928932</v>
      </c>
      <c r="BW5" s="37">
        <v>1152</v>
      </c>
      <c r="BX5" s="37">
        <v>775</v>
      </c>
      <c r="BY5" s="69">
        <f t="shared" ref="BY5:BY26" si="57">IFERROR((BW5/BX5-1)*100,"")</f>
        <v>48.645161290322591</v>
      </c>
      <c r="BZ5" s="37">
        <v>1080</v>
      </c>
      <c r="CA5" s="37">
        <v>574</v>
      </c>
      <c r="CB5" s="69">
        <f t="shared" ref="CB5:CB26" si="58">IFERROR((BZ5/CA5-1)*100,"")</f>
        <v>88.153310104529623</v>
      </c>
      <c r="CC5" s="37">
        <v>843</v>
      </c>
      <c r="CD5" s="37">
        <v>675</v>
      </c>
      <c r="CE5" s="69">
        <f t="shared" ref="CE5:CE26" si="59">IFERROR((CC5/CD5-1)*100,"")</f>
        <v>24.888888888888893</v>
      </c>
      <c r="CF5" s="37">
        <v>903</v>
      </c>
      <c r="CG5" s="37">
        <v>592</v>
      </c>
      <c r="CH5" s="69">
        <f t="shared" ref="CH5:CH26" si="60">IFERROR((CF5/CG5-1)*100,"")</f>
        <v>52.533783783783797</v>
      </c>
      <c r="CI5" s="37">
        <v>471</v>
      </c>
      <c r="CJ5" s="37">
        <v>198</v>
      </c>
      <c r="CK5" s="69">
        <f t="shared" ref="CK5:CK31" si="61">IFERROR((CI5/CJ5-1)*100,"")</f>
        <v>137.87878787878788</v>
      </c>
      <c r="CL5" s="37">
        <v>189</v>
      </c>
      <c r="CM5" s="37">
        <v>139</v>
      </c>
      <c r="CN5" s="69">
        <f t="shared" ref="CN5:CN31" si="62">IFERROR((CL5/CM5-1)*100,"")</f>
        <v>35.97122302158273</v>
      </c>
      <c r="CO5" s="37">
        <v>201</v>
      </c>
      <c r="CP5" s="37">
        <v>81</v>
      </c>
      <c r="CQ5" s="69">
        <f t="shared" ref="CQ5:CQ31" si="63">IFERROR((CO5/CP5-1)*100,"")</f>
        <v>148.14814814814815</v>
      </c>
      <c r="CR5" s="37">
        <v>149</v>
      </c>
      <c r="CS5" s="37">
        <v>188</v>
      </c>
      <c r="CT5" s="69">
        <f t="shared" ref="CT5:CT26" si="64">IFERROR((CR5/CS5-1)*100,"")</f>
        <v>-20.744680851063833</v>
      </c>
      <c r="CU5" s="37">
        <v>115</v>
      </c>
      <c r="CV5" s="37">
        <v>67</v>
      </c>
      <c r="CW5" s="69">
        <f t="shared" ref="CW5:CW31" si="65">IFERROR((CU5/CV5-1)*100,"")</f>
        <v>71.641791044776127</v>
      </c>
      <c r="CX5" s="37">
        <v>1730</v>
      </c>
      <c r="CY5" s="37">
        <v>637</v>
      </c>
      <c r="CZ5" s="69">
        <f t="shared" ref="CZ5:CZ26" si="66">IFERROR((CX5/CY5-1)*100,"")</f>
        <v>171.585557299843</v>
      </c>
      <c r="DA5" s="37">
        <v>232</v>
      </c>
      <c r="DB5" s="37">
        <v>124</v>
      </c>
      <c r="DC5" s="69">
        <f t="shared" ref="DC5:DC31" si="67">IFERROR((DA5/DB5-1)*100,"")</f>
        <v>87.09677419354837</v>
      </c>
      <c r="DD5" s="37">
        <v>3867</v>
      </c>
      <c r="DE5" s="37">
        <v>2490</v>
      </c>
      <c r="DF5" s="69">
        <f t="shared" ref="DF5:DF31" si="68">IFERROR((DD5/DE5-1)*100,"")</f>
        <v>55.301204819277118</v>
      </c>
    </row>
    <row r="6" spans="1:110" ht="14.1" customHeight="1">
      <c r="A6" s="91"/>
      <c r="B6" s="38">
        <v>3</v>
      </c>
      <c r="C6" s="37">
        <v>87920</v>
      </c>
      <c r="D6" s="37">
        <v>71102</v>
      </c>
      <c r="E6" s="69">
        <f t="shared" si="33"/>
        <v>23.653343084582712</v>
      </c>
      <c r="F6" s="37">
        <v>24488</v>
      </c>
      <c r="G6" s="37">
        <v>15957</v>
      </c>
      <c r="H6" s="69">
        <f t="shared" si="34"/>
        <v>53.462430281381202</v>
      </c>
      <c r="I6" s="37">
        <v>14283</v>
      </c>
      <c r="J6" s="37">
        <v>9476</v>
      </c>
      <c r="K6" s="69">
        <f t="shared" si="35"/>
        <v>50.728155339805838</v>
      </c>
      <c r="L6" s="37">
        <v>10318</v>
      </c>
      <c r="M6" s="37">
        <v>11269</v>
      </c>
      <c r="N6" s="69">
        <f t="shared" si="36"/>
        <v>-8.4390806637678608</v>
      </c>
      <c r="O6" s="37">
        <v>5828</v>
      </c>
      <c r="P6" s="37">
        <v>2097</v>
      </c>
      <c r="Q6" s="69">
        <f t="shared" si="37"/>
        <v>177.92083929422984</v>
      </c>
      <c r="R6" s="37">
        <v>2068</v>
      </c>
      <c r="S6" s="37">
        <v>1641</v>
      </c>
      <c r="T6" s="69">
        <f t="shared" si="38"/>
        <v>26.020719073735531</v>
      </c>
      <c r="U6" s="37">
        <v>2571</v>
      </c>
      <c r="V6" s="37">
        <v>2928</v>
      </c>
      <c r="W6" s="69">
        <f t="shared" si="39"/>
        <v>-12.192622950819676</v>
      </c>
      <c r="X6" s="37">
        <v>2444</v>
      </c>
      <c r="Y6" s="37">
        <v>3051</v>
      </c>
      <c r="Z6" s="69">
        <f t="shared" si="40"/>
        <v>-19.895116355293354</v>
      </c>
      <c r="AA6" s="37">
        <v>1393</v>
      </c>
      <c r="AB6" s="37">
        <v>925</v>
      </c>
      <c r="AC6" s="69">
        <f t="shared" si="41"/>
        <v>50.594594594594589</v>
      </c>
      <c r="AD6" s="37">
        <v>1421</v>
      </c>
      <c r="AE6" s="37">
        <v>2022</v>
      </c>
      <c r="AF6" s="69">
        <f t="shared" si="42"/>
        <v>-29.723046488625126</v>
      </c>
      <c r="AG6" s="37">
        <v>1863</v>
      </c>
      <c r="AH6" s="37">
        <v>1107</v>
      </c>
      <c r="AI6" s="69">
        <f t="shared" si="43"/>
        <v>68.292682926829258</v>
      </c>
      <c r="AJ6" s="37">
        <v>726</v>
      </c>
      <c r="AK6" s="37">
        <v>970</v>
      </c>
      <c r="AL6" s="69">
        <f t="shared" si="44"/>
        <v>-25.154639175257731</v>
      </c>
      <c r="AM6" s="37">
        <v>514</v>
      </c>
      <c r="AN6" s="37">
        <v>546</v>
      </c>
      <c r="AO6" s="69">
        <f t="shared" si="45"/>
        <v>-5.8608058608058622</v>
      </c>
      <c r="AP6" s="37">
        <v>111</v>
      </c>
      <c r="AQ6" s="37">
        <v>213</v>
      </c>
      <c r="AR6" s="69">
        <f t="shared" si="46"/>
        <v>-47.887323943661976</v>
      </c>
      <c r="AS6" s="37">
        <v>181</v>
      </c>
      <c r="AT6" s="37">
        <v>204</v>
      </c>
      <c r="AU6" s="69">
        <f t="shared" si="47"/>
        <v>-11.274509803921573</v>
      </c>
      <c r="AV6" s="37">
        <v>28</v>
      </c>
      <c r="AW6" s="37">
        <v>266</v>
      </c>
      <c r="AX6" s="69">
        <f t="shared" si="48"/>
        <v>-89.473684210526315</v>
      </c>
      <c r="AY6" s="37">
        <v>4</v>
      </c>
      <c r="AZ6" s="37">
        <v>60</v>
      </c>
      <c r="BA6" s="69">
        <f t="shared" si="49"/>
        <v>-93.333333333333329</v>
      </c>
      <c r="BB6" s="37">
        <v>18</v>
      </c>
      <c r="BC6" s="37">
        <v>108</v>
      </c>
      <c r="BD6" s="69">
        <f t="shared" si="50"/>
        <v>-83.333333333333343</v>
      </c>
      <c r="BE6" s="37">
        <v>0</v>
      </c>
      <c r="BF6" s="37">
        <v>16</v>
      </c>
      <c r="BG6" s="69">
        <f t="shared" si="51"/>
        <v>-100</v>
      </c>
      <c r="BH6" s="37">
        <v>292</v>
      </c>
      <c r="BI6" s="37">
        <v>186</v>
      </c>
      <c r="BJ6" s="69">
        <f t="shared" si="52"/>
        <v>56.989247311827953</v>
      </c>
      <c r="BK6" s="37">
        <v>7578</v>
      </c>
      <c r="BL6" s="37">
        <v>5393</v>
      </c>
      <c r="BM6" s="69">
        <f t="shared" si="53"/>
        <v>40.515483033562028</v>
      </c>
      <c r="BN6" s="37">
        <v>1311</v>
      </c>
      <c r="BO6" s="37">
        <v>1012</v>
      </c>
      <c r="BP6" s="69">
        <f t="shared" si="54"/>
        <v>29.54545454545454</v>
      </c>
      <c r="BQ6" s="37">
        <v>378</v>
      </c>
      <c r="BR6" s="37">
        <v>254</v>
      </c>
      <c r="BS6" s="69">
        <f t="shared" si="55"/>
        <v>48.818897637795274</v>
      </c>
      <c r="BT6" s="37">
        <v>184</v>
      </c>
      <c r="BU6" s="37">
        <v>188</v>
      </c>
      <c r="BV6" s="69">
        <f t="shared" si="56"/>
        <v>-2.1276595744680882</v>
      </c>
      <c r="BW6" s="37">
        <v>783</v>
      </c>
      <c r="BX6" s="37">
        <v>913</v>
      </c>
      <c r="BY6" s="69">
        <f t="shared" si="57"/>
        <v>-14.238773274917849</v>
      </c>
      <c r="BZ6" s="37">
        <v>1111</v>
      </c>
      <c r="CA6" s="37">
        <v>1253</v>
      </c>
      <c r="CB6" s="69">
        <f t="shared" si="58"/>
        <v>-11.332801276935356</v>
      </c>
      <c r="CC6" s="37">
        <v>794</v>
      </c>
      <c r="CD6" s="37">
        <v>2958</v>
      </c>
      <c r="CE6" s="69">
        <f t="shared" si="59"/>
        <v>-73.157538877620027</v>
      </c>
      <c r="CF6" s="37">
        <v>536</v>
      </c>
      <c r="CG6" s="37">
        <v>632</v>
      </c>
      <c r="CH6" s="69">
        <f t="shared" si="60"/>
        <v>-15.189873417721522</v>
      </c>
      <c r="CI6" s="37">
        <v>360</v>
      </c>
      <c r="CJ6" s="37">
        <v>298</v>
      </c>
      <c r="CK6" s="69">
        <f t="shared" si="61"/>
        <v>20.805369127516784</v>
      </c>
      <c r="CL6" s="37">
        <v>143</v>
      </c>
      <c r="CM6" s="37">
        <v>204</v>
      </c>
      <c r="CN6" s="69">
        <f t="shared" si="62"/>
        <v>-29.901960784313729</v>
      </c>
      <c r="CO6" s="37">
        <v>211</v>
      </c>
      <c r="CP6" s="37">
        <v>106</v>
      </c>
      <c r="CQ6" s="69">
        <f t="shared" si="63"/>
        <v>99.056603773584897</v>
      </c>
      <c r="CR6" s="37">
        <v>178</v>
      </c>
      <c r="CS6" s="37">
        <v>125</v>
      </c>
      <c r="CT6" s="69">
        <f t="shared" si="64"/>
        <v>42.399999999999991</v>
      </c>
      <c r="CU6" s="37">
        <v>126</v>
      </c>
      <c r="CV6" s="37">
        <v>90</v>
      </c>
      <c r="CW6" s="69">
        <f t="shared" si="65"/>
        <v>39.999999999999993</v>
      </c>
      <c r="CX6" s="37">
        <v>1239</v>
      </c>
      <c r="CY6" s="37">
        <v>1508</v>
      </c>
      <c r="CZ6" s="69">
        <f t="shared" si="66"/>
        <v>-17.838196286472151</v>
      </c>
      <c r="DA6" s="37">
        <v>184</v>
      </c>
      <c r="DB6" s="37">
        <v>172</v>
      </c>
      <c r="DC6" s="69">
        <f t="shared" si="67"/>
        <v>6.9767441860465018</v>
      </c>
      <c r="DD6" s="37">
        <v>3990</v>
      </c>
      <c r="DE6" s="37">
        <v>3017</v>
      </c>
      <c r="DF6" s="69">
        <f t="shared" si="68"/>
        <v>32.250580046403712</v>
      </c>
    </row>
    <row r="7" spans="1:110" ht="14.1" customHeight="1">
      <c r="A7" s="91"/>
      <c r="B7" s="38">
        <v>4</v>
      </c>
      <c r="C7" s="37">
        <v>79005</v>
      </c>
      <c r="D7" s="37">
        <v>67800</v>
      </c>
      <c r="E7" s="69">
        <f t="shared" si="33"/>
        <v>16.526548672566378</v>
      </c>
      <c r="F7" s="37">
        <v>20242</v>
      </c>
      <c r="G7" s="37">
        <v>17329</v>
      </c>
      <c r="H7" s="69">
        <f t="shared" si="34"/>
        <v>16.809971723700158</v>
      </c>
      <c r="I7" s="37">
        <v>11756</v>
      </c>
      <c r="J7" s="37">
        <v>10251</v>
      </c>
      <c r="K7" s="69">
        <f t="shared" si="35"/>
        <v>14.681494488342594</v>
      </c>
      <c r="L7" s="37">
        <v>7322</v>
      </c>
      <c r="M7" s="37">
        <v>6102</v>
      </c>
      <c r="N7" s="69">
        <f t="shared" si="36"/>
        <v>19.993444772205837</v>
      </c>
      <c r="O7" s="37">
        <v>3836</v>
      </c>
      <c r="P7" s="37">
        <v>2282</v>
      </c>
      <c r="Q7" s="69">
        <f t="shared" si="37"/>
        <v>68.098159509202461</v>
      </c>
      <c r="R7" s="37">
        <v>2053</v>
      </c>
      <c r="S7" s="37">
        <v>1824</v>
      </c>
      <c r="T7" s="69">
        <f t="shared" si="38"/>
        <v>12.55482456140351</v>
      </c>
      <c r="U7" s="37">
        <v>2505</v>
      </c>
      <c r="V7" s="37">
        <v>2610</v>
      </c>
      <c r="W7" s="69">
        <f t="shared" si="39"/>
        <v>-4.0229885057471275</v>
      </c>
      <c r="X7" s="37">
        <v>2315</v>
      </c>
      <c r="Y7" s="37">
        <v>2501</v>
      </c>
      <c r="Z7" s="69">
        <f t="shared" si="40"/>
        <v>-7.4370251899240287</v>
      </c>
      <c r="AA7" s="37">
        <v>1405</v>
      </c>
      <c r="AB7" s="37">
        <v>1111</v>
      </c>
      <c r="AC7" s="69">
        <f t="shared" si="41"/>
        <v>26.462646264626464</v>
      </c>
      <c r="AD7" s="37">
        <v>1622</v>
      </c>
      <c r="AE7" s="37">
        <v>1725</v>
      </c>
      <c r="AF7" s="69">
        <f t="shared" si="42"/>
        <v>-5.9710144927536231</v>
      </c>
      <c r="AG7" s="37">
        <v>1329</v>
      </c>
      <c r="AH7" s="37">
        <v>1081</v>
      </c>
      <c r="AI7" s="69">
        <f t="shared" si="43"/>
        <v>22.941720629047179</v>
      </c>
      <c r="AJ7" s="37">
        <v>1026</v>
      </c>
      <c r="AK7" s="37">
        <v>928</v>
      </c>
      <c r="AL7" s="69">
        <f t="shared" si="44"/>
        <v>10.56034482758621</v>
      </c>
      <c r="AM7" s="37">
        <v>587</v>
      </c>
      <c r="AN7" s="37">
        <v>646</v>
      </c>
      <c r="AO7" s="69">
        <f t="shared" si="45"/>
        <v>-9.1331269349845261</v>
      </c>
      <c r="AP7" s="37">
        <v>254</v>
      </c>
      <c r="AQ7" s="37">
        <v>65</v>
      </c>
      <c r="AR7" s="69">
        <f t="shared" si="46"/>
        <v>290.76923076923077</v>
      </c>
      <c r="AS7" s="37">
        <v>290</v>
      </c>
      <c r="AT7" s="37">
        <v>41</v>
      </c>
      <c r="AU7" s="69">
        <f t="shared" si="47"/>
        <v>607.31707317073176</v>
      </c>
      <c r="AV7" s="37">
        <v>103</v>
      </c>
      <c r="AW7" s="37">
        <v>292</v>
      </c>
      <c r="AX7" s="69">
        <f t="shared" si="48"/>
        <v>-64.726027397260282</v>
      </c>
      <c r="AY7" s="37">
        <v>27</v>
      </c>
      <c r="AZ7" s="37">
        <v>63</v>
      </c>
      <c r="BA7" s="69">
        <f t="shared" si="49"/>
        <v>-57.142857142857139</v>
      </c>
      <c r="BB7" s="37">
        <v>57</v>
      </c>
      <c r="BC7" s="37">
        <v>138</v>
      </c>
      <c r="BD7" s="69">
        <f t="shared" si="50"/>
        <v>-58.695652173913039</v>
      </c>
      <c r="BE7" s="37">
        <v>10</v>
      </c>
      <c r="BF7" s="37">
        <v>15</v>
      </c>
      <c r="BG7" s="69">
        <f t="shared" si="51"/>
        <v>-33.333333333333336</v>
      </c>
      <c r="BH7" s="37">
        <v>294</v>
      </c>
      <c r="BI7" s="37">
        <v>422</v>
      </c>
      <c r="BJ7" s="69">
        <f t="shared" si="52"/>
        <v>-30.33175355450237</v>
      </c>
      <c r="BK7" s="37">
        <v>8652</v>
      </c>
      <c r="BL7" s="37">
        <v>6793</v>
      </c>
      <c r="BM7" s="69">
        <f t="shared" si="53"/>
        <v>27.366406595024294</v>
      </c>
      <c r="BN7" s="37">
        <v>1601</v>
      </c>
      <c r="BO7" s="37">
        <v>1424</v>
      </c>
      <c r="BP7" s="69">
        <f t="shared" si="54"/>
        <v>12.42977528089888</v>
      </c>
      <c r="BQ7" s="37">
        <v>423</v>
      </c>
      <c r="BR7" s="37">
        <v>341</v>
      </c>
      <c r="BS7" s="69">
        <f t="shared" si="55"/>
        <v>24.046920821114369</v>
      </c>
      <c r="BT7" s="37">
        <v>268</v>
      </c>
      <c r="BU7" s="37">
        <v>167</v>
      </c>
      <c r="BV7" s="69">
        <f t="shared" si="56"/>
        <v>60.479041916167667</v>
      </c>
      <c r="BW7" s="37">
        <v>802</v>
      </c>
      <c r="BX7" s="37">
        <v>846</v>
      </c>
      <c r="BY7" s="69">
        <f t="shared" si="57"/>
        <v>-5.2009456264775373</v>
      </c>
      <c r="BZ7" s="37">
        <v>1356</v>
      </c>
      <c r="CA7" s="37">
        <v>1497</v>
      </c>
      <c r="CB7" s="69">
        <f t="shared" si="58"/>
        <v>-9.4188376753506997</v>
      </c>
      <c r="CC7" s="37">
        <v>750</v>
      </c>
      <c r="CD7" s="37">
        <v>802</v>
      </c>
      <c r="CE7" s="69">
        <f t="shared" si="59"/>
        <v>-6.4837905236907689</v>
      </c>
      <c r="CF7" s="37">
        <v>682</v>
      </c>
      <c r="CG7" s="37">
        <v>650</v>
      </c>
      <c r="CH7" s="69">
        <f t="shared" si="60"/>
        <v>4.9230769230769189</v>
      </c>
      <c r="CI7" s="37">
        <v>347</v>
      </c>
      <c r="CJ7" s="37">
        <v>172</v>
      </c>
      <c r="CK7" s="69">
        <f t="shared" si="61"/>
        <v>101.74418604651163</v>
      </c>
      <c r="CL7" s="37">
        <v>204</v>
      </c>
      <c r="CM7" s="37">
        <v>248</v>
      </c>
      <c r="CN7" s="69">
        <f t="shared" si="62"/>
        <v>-17.741935483870964</v>
      </c>
      <c r="CO7" s="37">
        <v>198</v>
      </c>
      <c r="CP7" s="37">
        <v>105</v>
      </c>
      <c r="CQ7" s="69">
        <f t="shared" si="63"/>
        <v>88.571428571428569</v>
      </c>
      <c r="CR7" s="37">
        <v>237</v>
      </c>
      <c r="CS7" s="37">
        <v>255</v>
      </c>
      <c r="CT7" s="69">
        <f t="shared" si="64"/>
        <v>-7.0588235294117618</v>
      </c>
      <c r="CU7" s="37">
        <v>176</v>
      </c>
      <c r="CV7" s="37">
        <v>144</v>
      </c>
      <c r="CW7" s="69">
        <f t="shared" si="65"/>
        <v>22.222222222222232</v>
      </c>
      <c r="CX7" s="37">
        <v>2274</v>
      </c>
      <c r="CY7" s="37">
        <v>1596</v>
      </c>
      <c r="CZ7" s="69">
        <f t="shared" si="66"/>
        <v>42.481203007518786</v>
      </c>
      <c r="DA7" s="37">
        <v>235</v>
      </c>
      <c r="DB7" s="37">
        <v>215</v>
      </c>
      <c r="DC7" s="69">
        <f t="shared" si="67"/>
        <v>9.302325581395344</v>
      </c>
      <c r="DD7" s="37">
        <v>3590</v>
      </c>
      <c r="DE7" s="37">
        <v>3203</v>
      </c>
      <c r="DF7" s="69">
        <f t="shared" si="68"/>
        <v>12.082422728691844</v>
      </c>
    </row>
    <row r="8" spans="1:110" ht="14.1" customHeight="1">
      <c r="A8" s="91"/>
      <c r="B8" s="38">
        <v>5</v>
      </c>
      <c r="C8" s="37">
        <v>64101</v>
      </c>
      <c r="D8" s="37">
        <v>51947</v>
      </c>
      <c r="E8" s="69">
        <f t="shared" si="33"/>
        <v>23.396923787706704</v>
      </c>
      <c r="F8" s="37">
        <v>15008</v>
      </c>
      <c r="G8" s="37">
        <v>12181</v>
      </c>
      <c r="H8" s="69">
        <f t="shared" si="34"/>
        <v>23.208275182661531</v>
      </c>
      <c r="I8" s="37">
        <v>6909</v>
      </c>
      <c r="J8" s="37">
        <v>7634</v>
      </c>
      <c r="K8" s="69">
        <f t="shared" si="35"/>
        <v>-9.4969871626932161</v>
      </c>
      <c r="L8" s="37">
        <v>5686</v>
      </c>
      <c r="M8" s="37">
        <v>4331</v>
      </c>
      <c r="N8" s="69">
        <f t="shared" si="36"/>
        <v>31.286077118448397</v>
      </c>
      <c r="O8" s="37">
        <v>3557</v>
      </c>
      <c r="P8" s="37">
        <v>1949</v>
      </c>
      <c r="Q8" s="69">
        <f t="shared" si="37"/>
        <v>82.503848127244737</v>
      </c>
      <c r="R8" s="37">
        <v>1707</v>
      </c>
      <c r="S8" s="37">
        <v>1721</v>
      </c>
      <c r="T8" s="69">
        <f t="shared" si="38"/>
        <v>-0.81348053457291902</v>
      </c>
      <c r="U8" s="37">
        <v>1964</v>
      </c>
      <c r="V8" s="37">
        <v>2717</v>
      </c>
      <c r="W8" s="69">
        <f t="shared" si="39"/>
        <v>-27.714390872285609</v>
      </c>
      <c r="X8" s="37">
        <v>2573</v>
      </c>
      <c r="Y8" s="37">
        <v>1645</v>
      </c>
      <c r="Z8" s="69">
        <f t="shared" si="40"/>
        <v>56.413373860182368</v>
      </c>
      <c r="AA8" s="37">
        <v>1402</v>
      </c>
      <c r="AB8" s="37">
        <v>1123</v>
      </c>
      <c r="AC8" s="69">
        <f t="shared" si="41"/>
        <v>24.844167408726637</v>
      </c>
      <c r="AD8" s="37">
        <v>1309</v>
      </c>
      <c r="AE8" s="37">
        <v>858</v>
      </c>
      <c r="AF8" s="69">
        <f t="shared" si="42"/>
        <v>52.564102564102555</v>
      </c>
      <c r="AG8" s="37">
        <v>1287</v>
      </c>
      <c r="AH8" s="37">
        <v>1330</v>
      </c>
      <c r="AI8" s="69">
        <f t="shared" si="43"/>
        <v>-3.233082706766921</v>
      </c>
      <c r="AJ8" s="37">
        <v>952</v>
      </c>
      <c r="AK8" s="37">
        <v>427</v>
      </c>
      <c r="AL8" s="69">
        <f t="shared" si="44"/>
        <v>122.95081967213113</v>
      </c>
      <c r="AM8" s="37">
        <v>742</v>
      </c>
      <c r="AN8" s="37">
        <v>661</v>
      </c>
      <c r="AO8" s="69">
        <f t="shared" si="45"/>
        <v>12.254160363086243</v>
      </c>
      <c r="AP8" s="37">
        <v>59</v>
      </c>
      <c r="AQ8" s="37">
        <v>183</v>
      </c>
      <c r="AR8" s="69">
        <f t="shared" si="46"/>
        <v>-67.759562841530055</v>
      </c>
      <c r="AS8" s="37">
        <v>215</v>
      </c>
      <c r="AT8" s="37">
        <v>186</v>
      </c>
      <c r="AU8" s="69">
        <f t="shared" si="47"/>
        <v>15.591397849462375</v>
      </c>
      <c r="AV8" s="37">
        <v>60</v>
      </c>
      <c r="AW8" s="37">
        <v>192</v>
      </c>
      <c r="AX8" s="69">
        <f t="shared" si="48"/>
        <v>-68.75</v>
      </c>
      <c r="AY8" s="37">
        <v>30</v>
      </c>
      <c r="AZ8" s="37">
        <v>64</v>
      </c>
      <c r="BA8" s="69">
        <f t="shared" si="49"/>
        <v>-53.125</v>
      </c>
      <c r="BB8" s="37">
        <v>23</v>
      </c>
      <c r="BC8" s="37">
        <v>84</v>
      </c>
      <c r="BD8" s="69">
        <f t="shared" si="50"/>
        <v>-72.61904761904762</v>
      </c>
      <c r="BE8" s="37">
        <v>0</v>
      </c>
      <c r="BF8" s="37">
        <v>13</v>
      </c>
      <c r="BG8" s="69">
        <f t="shared" si="51"/>
        <v>-100</v>
      </c>
      <c r="BH8" s="37">
        <v>258</v>
      </c>
      <c r="BI8" s="37">
        <v>283</v>
      </c>
      <c r="BJ8" s="69">
        <f t="shared" si="52"/>
        <v>-8.8339222614840942</v>
      </c>
      <c r="BK8" s="37">
        <v>7790</v>
      </c>
      <c r="BL8" s="37">
        <v>5983</v>
      </c>
      <c r="BM8" s="69">
        <f t="shared" si="53"/>
        <v>30.202239679090749</v>
      </c>
      <c r="BN8" s="37">
        <v>1405</v>
      </c>
      <c r="BO8" s="37">
        <v>863</v>
      </c>
      <c r="BP8" s="69">
        <f t="shared" si="54"/>
        <v>62.804171494785635</v>
      </c>
      <c r="BQ8" s="37">
        <v>484</v>
      </c>
      <c r="BR8" s="37">
        <v>257</v>
      </c>
      <c r="BS8" s="69">
        <f t="shared" si="55"/>
        <v>88.326848249027236</v>
      </c>
      <c r="BT8" s="37">
        <v>231</v>
      </c>
      <c r="BU8" s="37">
        <v>125</v>
      </c>
      <c r="BV8" s="69">
        <f t="shared" si="56"/>
        <v>84.800000000000011</v>
      </c>
      <c r="BW8" s="37">
        <v>989</v>
      </c>
      <c r="BX8" s="37">
        <v>901</v>
      </c>
      <c r="BY8" s="69">
        <f t="shared" si="57"/>
        <v>9.7669256381798029</v>
      </c>
      <c r="BZ8" s="37">
        <v>1461</v>
      </c>
      <c r="CA8" s="37">
        <v>688</v>
      </c>
      <c r="CB8" s="69">
        <f t="shared" si="58"/>
        <v>112.35465116279069</v>
      </c>
      <c r="CC8" s="37">
        <v>680</v>
      </c>
      <c r="CD8" s="37">
        <v>571</v>
      </c>
      <c r="CE8" s="69">
        <f t="shared" si="59"/>
        <v>19.089316987740812</v>
      </c>
      <c r="CF8" s="37">
        <v>980</v>
      </c>
      <c r="CG8" s="37">
        <v>698</v>
      </c>
      <c r="CH8" s="69">
        <f t="shared" si="60"/>
        <v>40.401146131805163</v>
      </c>
      <c r="CI8" s="37">
        <v>319</v>
      </c>
      <c r="CJ8" s="37">
        <v>141</v>
      </c>
      <c r="CK8" s="69">
        <f t="shared" si="61"/>
        <v>126.24113475177303</v>
      </c>
      <c r="CL8" s="37">
        <v>151</v>
      </c>
      <c r="CM8" s="37">
        <v>148</v>
      </c>
      <c r="CN8" s="69">
        <f t="shared" si="62"/>
        <v>2.0270270270270174</v>
      </c>
      <c r="CO8" s="37">
        <v>130</v>
      </c>
      <c r="CP8" s="37">
        <v>88</v>
      </c>
      <c r="CQ8" s="69">
        <f t="shared" si="63"/>
        <v>47.727272727272727</v>
      </c>
      <c r="CR8" s="37">
        <v>168</v>
      </c>
      <c r="CS8" s="37">
        <v>158</v>
      </c>
      <c r="CT8" s="69">
        <f t="shared" si="64"/>
        <v>6.3291139240506222</v>
      </c>
      <c r="CU8" s="37">
        <v>200</v>
      </c>
      <c r="CV8" s="37">
        <v>109</v>
      </c>
      <c r="CW8" s="69">
        <f t="shared" si="65"/>
        <v>83.486238532110107</v>
      </c>
      <c r="CX8" s="37">
        <v>1296</v>
      </c>
      <c r="CY8" s="37">
        <v>1145</v>
      </c>
      <c r="CZ8" s="69">
        <f t="shared" si="66"/>
        <v>13.187772925764186</v>
      </c>
      <c r="DA8" s="37">
        <v>149</v>
      </c>
      <c r="DB8" s="37">
        <v>176</v>
      </c>
      <c r="DC8" s="69">
        <f t="shared" si="67"/>
        <v>-15.340909090909093</v>
      </c>
      <c r="DD8" s="37">
        <v>3804</v>
      </c>
      <c r="DE8" s="37">
        <v>2316</v>
      </c>
      <c r="DF8" s="69">
        <f t="shared" si="68"/>
        <v>64.248704663212436</v>
      </c>
    </row>
    <row r="9" spans="1:110" ht="14.1" customHeight="1">
      <c r="A9" s="91"/>
      <c r="B9" s="38">
        <v>6</v>
      </c>
      <c r="C9" s="37">
        <v>68622</v>
      </c>
      <c r="D9" s="37">
        <v>52378</v>
      </c>
      <c r="E9" s="69">
        <f t="shared" si="33"/>
        <v>31.013020733895914</v>
      </c>
      <c r="F9" s="37">
        <v>15168</v>
      </c>
      <c r="G9" s="37">
        <v>11092</v>
      </c>
      <c r="H9" s="69">
        <f t="shared" si="34"/>
        <v>36.747205192931844</v>
      </c>
      <c r="I9" s="37">
        <v>8759</v>
      </c>
      <c r="J9" s="37">
        <v>5717</v>
      </c>
      <c r="K9" s="69">
        <f t="shared" si="35"/>
        <v>53.209725380444283</v>
      </c>
      <c r="L9" s="37">
        <v>5887</v>
      </c>
      <c r="M9" s="37">
        <v>3976</v>
      </c>
      <c r="N9" s="69">
        <f t="shared" si="36"/>
        <v>48.063380281690151</v>
      </c>
      <c r="O9" s="37">
        <v>3334</v>
      </c>
      <c r="P9" s="37">
        <v>1522</v>
      </c>
      <c r="Q9" s="69">
        <f t="shared" si="37"/>
        <v>119.053876478318</v>
      </c>
      <c r="R9" s="37">
        <v>1601</v>
      </c>
      <c r="S9" s="37">
        <v>1334</v>
      </c>
      <c r="T9" s="69">
        <f t="shared" si="38"/>
        <v>20.014992503748118</v>
      </c>
      <c r="U9" s="37">
        <v>1977</v>
      </c>
      <c r="V9" s="37">
        <v>2027</v>
      </c>
      <c r="W9" s="69">
        <f t="shared" si="39"/>
        <v>-2.4666995559940785</v>
      </c>
      <c r="X9" s="37">
        <v>2556</v>
      </c>
      <c r="Y9" s="37">
        <v>2303</v>
      </c>
      <c r="Z9" s="69">
        <f t="shared" si="40"/>
        <v>10.985670864090324</v>
      </c>
      <c r="AA9" s="37">
        <v>1108</v>
      </c>
      <c r="AB9" s="37">
        <v>1162</v>
      </c>
      <c r="AC9" s="69">
        <f t="shared" si="41"/>
        <v>-4.6471600688468122</v>
      </c>
      <c r="AD9" s="37">
        <v>1502</v>
      </c>
      <c r="AE9" s="37">
        <v>1604</v>
      </c>
      <c r="AF9" s="69">
        <f t="shared" si="42"/>
        <v>-6.3591022443890255</v>
      </c>
      <c r="AG9" s="37">
        <v>1571</v>
      </c>
      <c r="AH9" s="37">
        <v>1097</v>
      </c>
      <c r="AI9" s="69">
        <f t="shared" si="43"/>
        <v>43.208751139471289</v>
      </c>
      <c r="AJ9" s="37">
        <v>766</v>
      </c>
      <c r="AK9" s="37">
        <v>1208</v>
      </c>
      <c r="AL9" s="69">
        <f t="shared" si="44"/>
        <v>-36.589403973509938</v>
      </c>
      <c r="AM9" s="37">
        <v>528</v>
      </c>
      <c r="AN9" s="37">
        <v>567</v>
      </c>
      <c r="AO9" s="69">
        <f t="shared" si="45"/>
        <v>-6.8783068783068835</v>
      </c>
      <c r="AP9" s="37">
        <v>205</v>
      </c>
      <c r="AQ9" s="37">
        <v>108</v>
      </c>
      <c r="AR9" s="69">
        <f t="shared" si="46"/>
        <v>89.81481481481481</v>
      </c>
      <c r="AS9" s="37">
        <v>510</v>
      </c>
      <c r="AT9" s="37">
        <v>273</v>
      </c>
      <c r="AU9" s="69">
        <f t="shared" si="47"/>
        <v>86.813186813186817</v>
      </c>
      <c r="AV9" s="37">
        <v>46</v>
      </c>
      <c r="AW9" s="37">
        <v>183</v>
      </c>
      <c r="AX9" s="69">
        <f t="shared" si="48"/>
        <v>-74.863387978142072</v>
      </c>
      <c r="AY9" s="37">
        <v>4</v>
      </c>
      <c r="AZ9" s="37">
        <v>61</v>
      </c>
      <c r="BA9" s="69">
        <f t="shared" si="49"/>
        <v>-93.442622950819683</v>
      </c>
      <c r="BB9" s="37">
        <v>29</v>
      </c>
      <c r="BC9" s="37">
        <v>96</v>
      </c>
      <c r="BD9" s="69">
        <f t="shared" si="50"/>
        <v>-69.791666666666671</v>
      </c>
      <c r="BE9" s="37">
        <v>2</v>
      </c>
      <c r="BF9" s="37">
        <v>9</v>
      </c>
      <c r="BG9" s="69">
        <f t="shared" si="51"/>
        <v>-77.777777777777786</v>
      </c>
      <c r="BH9" s="37">
        <v>469</v>
      </c>
      <c r="BI9" s="37">
        <v>322</v>
      </c>
      <c r="BJ9" s="69">
        <f t="shared" si="52"/>
        <v>45.652173913043484</v>
      </c>
      <c r="BK9" s="37">
        <v>6802</v>
      </c>
      <c r="BL9" s="37">
        <v>6628</v>
      </c>
      <c r="BM9" s="69">
        <f t="shared" si="53"/>
        <v>2.6252263126131492</v>
      </c>
      <c r="BN9" s="37">
        <v>1272</v>
      </c>
      <c r="BO9" s="37">
        <v>1021</v>
      </c>
      <c r="BP9" s="69">
        <f t="shared" si="54"/>
        <v>24.583741429970619</v>
      </c>
      <c r="BQ9" s="37">
        <v>563</v>
      </c>
      <c r="BR9" s="37">
        <v>260</v>
      </c>
      <c r="BS9" s="69">
        <f t="shared" si="55"/>
        <v>116.53846153846152</v>
      </c>
      <c r="BT9" s="37">
        <v>300</v>
      </c>
      <c r="BU9" s="37">
        <v>221</v>
      </c>
      <c r="BV9" s="69">
        <f t="shared" si="56"/>
        <v>35.746606334841637</v>
      </c>
      <c r="BW9" s="37">
        <v>1664</v>
      </c>
      <c r="BX9" s="37">
        <v>1244</v>
      </c>
      <c r="BY9" s="69">
        <f t="shared" si="57"/>
        <v>33.762057877813504</v>
      </c>
      <c r="BZ9" s="37">
        <v>1288</v>
      </c>
      <c r="CA9" s="37">
        <v>935</v>
      </c>
      <c r="CB9" s="69">
        <f t="shared" si="58"/>
        <v>37.754010695187155</v>
      </c>
      <c r="CC9" s="37">
        <v>1056</v>
      </c>
      <c r="CD9" s="37">
        <v>760</v>
      </c>
      <c r="CE9" s="69">
        <f t="shared" si="59"/>
        <v>38.947368421052644</v>
      </c>
      <c r="CF9" s="37">
        <v>993</v>
      </c>
      <c r="CG9" s="37">
        <v>854</v>
      </c>
      <c r="CH9" s="69">
        <f t="shared" si="60"/>
        <v>16.276346604215462</v>
      </c>
      <c r="CI9" s="37">
        <v>524</v>
      </c>
      <c r="CJ9" s="37">
        <v>421</v>
      </c>
      <c r="CK9" s="69">
        <f t="shared" si="61"/>
        <v>24.465558194774339</v>
      </c>
      <c r="CL9" s="37">
        <v>198</v>
      </c>
      <c r="CM9" s="37">
        <v>235</v>
      </c>
      <c r="CN9" s="69">
        <f t="shared" si="62"/>
        <v>-15.74468085106383</v>
      </c>
      <c r="CO9" s="37">
        <v>173</v>
      </c>
      <c r="CP9" s="37">
        <v>68</v>
      </c>
      <c r="CQ9" s="69">
        <f t="shared" si="63"/>
        <v>154.41176470588235</v>
      </c>
      <c r="CR9" s="37">
        <v>258</v>
      </c>
      <c r="CS9" s="37">
        <v>145</v>
      </c>
      <c r="CT9" s="69">
        <f t="shared" si="64"/>
        <v>77.931034482758619</v>
      </c>
      <c r="CU9" s="37">
        <v>281</v>
      </c>
      <c r="CV9" s="37">
        <v>162</v>
      </c>
      <c r="CW9" s="69">
        <f t="shared" si="65"/>
        <v>73.456790123456784</v>
      </c>
      <c r="CX9" s="37">
        <v>1714</v>
      </c>
      <c r="CY9" s="37">
        <v>1050</v>
      </c>
      <c r="CZ9" s="69">
        <f t="shared" si="66"/>
        <v>63.238095238095248</v>
      </c>
      <c r="DA9" s="37">
        <v>236</v>
      </c>
      <c r="DB9" s="37">
        <v>116</v>
      </c>
      <c r="DC9" s="69">
        <f t="shared" si="67"/>
        <v>103.44827586206895</v>
      </c>
      <c r="DD9" s="37">
        <v>4981</v>
      </c>
      <c r="DE9" s="37">
        <v>3518</v>
      </c>
      <c r="DF9" s="69">
        <f t="shared" si="68"/>
        <v>41.586128482092086</v>
      </c>
    </row>
    <row r="10" spans="1:110" ht="14.1" customHeight="1">
      <c r="A10" s="91"/>
      <c r="B10" s="38">
        <v>7</v>
      </c>
      <c r="C10" s="37">
        <v>66184</v>
      </c>
      <c r="D10" s="37">
        <v>49653</v>
      </c>
      <c r="E10" s="69">
        <f t="shared" si="33"/>
        <v>33.293053793325676</v>
      </c>
      <c r="F10" s="37">
        <v>19695</v>
      </c>
      <c r="G10" s="37">
        <v>13568</v>
      </c>
      <c r="H10" s="69">
        <f t="shared" si="34"/>
        <v>45.157724056603769</v>
      </c>
      <c r="I10" s="37">
        <v>7860</v>
      </c>
      <c r="J10" s="37">
        <v>6046</v>
      </c>
      <c r="K10" s="69">
        <f t="shared" si="35"/>
        <v>30.003307972213022</v>
      </c>
      <c r="L10" s="37">
        <v>5775</v>
      </c>
      <c r="M10" s="37">
        <v>4777</v>
      </c>
      <c r="N10" s="69">
        <f t="shared" si="36"/>
        <v>20.891773079338492</v>
      </c>
      <c r="O10" s="37">
        <v>2781</v>
      </c>
      <c r="P10" s="37">
        <v>1428</v>
      </c>
      <c r="Q10" s="69">
        <f t="shared" si="37"/>
        <v>94.747899159663859</v>
      </c>
      <c r="R10" s="37">
        <v>1440</v>
      </c>
      <c r="S10" s="37">
        <v>1327</v>
      </c>
      <c r="T10" s="69">
        <f t="shared" si="38"/>
        <v>8.5154483798040701</v>
      </c>
      <c r="U10" s="37">
        <v>2228</v>
      </c>
      <c r="V10" s="37">
        <v>1698</v>
      </c>
      <c r="W10" s="69">
        <f t="shared" si="39"/>
        <v>31.213191990577151</v>
      </c>
      <c r="X10" s="37">
        <v>2266</v>
      </c>
      <c r="Y10" s="37">
        <v>1375</v>
      </c>
      <c r="Z10" s="69">
        <f t="shared" si="40"/>
        <v>64.8</v>
      </c>
      <c r="AA10" s="37">
        <v>1193</v>
      </c>
      <c r="AB10" s="37">
        <v>1107</v>
      </c>
      <c r="AC10" s="69">
        <f t="shared" si="41"/>
        <v>7.768744354110213</v>
      </c>
      <c r="AD10" s="37">
        <v>1394</v>
      </c>
      <c r="AE10" s="37">
        <v>797</v>
      </c>
      <c r="AF10" s="69">
        <f t="shared" si="42"/>
        <v>74.90589711417816</v>
      </c>
      <c r="AG10" s="37">
        <v>1220</v>
      </c>
      <c r="AH10" s="37">
        <v>1236</v>
      </c>
      <c r="AI10" s="69">
        <f t="shared" si="43"/>
        <v>-1.2944983818770184</v>
      </c>
      <c r="AJ10" s="37">
        <v>681</v>
      </c>
      <c r="AK10" s="37">
        <v>405</v>
      </c>
      <c r="AL10" s="69">
        <f t="shared" si="44"/>
        <v>68.148148148148152</v>
      </c>
      <c r="AM10" s="37">
        <v>468</v>
      </c>
      <c r="AN10" s="37">
        <v>596</v>
      </c>
      <c r="AO10" s="69">
        <f t="shared" si="45"/>
        <v>-21.476510067114095</v>
      </c>
      <c r="AP10" s="37">
        <v>224</v>
      </c>
      <c r="AQ10" s="37">
        <v>178</v>
      </c>
      <c r="AR10" s="69">
        <f t="shared" si="46"/>
        <v>25.842696629213478</v>
      </c>
      <c r="AS10" s="37">
        <v>233</v>
      </c>
      <c r="AT10" s="37">
        <v>297</v>
      </c>
      <c r="AU10" s="69">
        <f t="shared" si="47"/>
        <v>-21.54882154882155</v>
      </c>
      <c r="AV10" s="37">
        <v>49</v>
      </c>
      <c r="AW10" s="37">
        <v>210</v>
      </c>
      <c r="AX10" s="69">
        <f t="shared" si="48"/>
        <v>-76.666666666666657</v>
      </c>
      <c r="AY10" s="37">
        <v>14</v>
      </c>
      <c r="AZ10" s="37">
        <v>62</v>
      </c>
      <c r="BA10" s="69">
        <f t="shared" si="49"/>
        <v>-77.41935483870968</v>
      </c>
      <c r="BB10" s="37">
        <v>23</v>
      </c>
      <c r="BC10" s="37">
        <v>102</v>
      </c>
      <c r="BD10" s="69">
        <f t="shared" si="50"/>
        <v>-77.450980392156865</v>
      </c>
      <c r="BE10" s="37">
        <v>2</v>
      </c>
      <c r="BF10" s="37">
        <v>8</v>
      </c>
      <c r="BG10" s="69">
        <f t="shared" si="51"/>
        <v>-75</v>
      </c>
      <c r="BH10" s="37">
        <v>129</v>
      </c>
      <c r="BI10" s="37">
        <v>200</v>
      </c>
      <c r="BJ10" s="69">
        <f t="shared" si="52"/>
        <v>-35.5</v>
      </c>
      <c r="BK10" s="37">
        <v>6232</v>
      </c>
      <c r="BL10" s="37">
        <v>5341</v>
      </c>
      <c r="BM10" s="69">
        <f t="shared" si="53"/>
        <v>16.682269237970427</v>
      </c>
      <c r="BN10" s="37">
        <v>1021</v>
      </c>
      <c r="BO10" s="37">
        <v>854</v>
      </c>
      <c r="BP10" s="69">
        <f t="shared" si="54"/>
        <v>19.555035128805631</v>
      </c>
      <c r="BQ10" s="37">
        <v>495</v>
      </c>
      <c r="BR10" s="37">
        <v>226</v>
      </c>
      <c r="BS10" s="69">
        <f t="shared" si="55"/>
        <v>119.02654867256639</v>
      </c>
      <c r="BT10" s="37">
        <v>243</v>
      </c>
      <c r="BU10" s="37">
        <v>119</v>
      </c>
      <c r="BV10" s="69">
        <f t="shared" si="56"/>
        <v>104.20168067226889</v>
      </c>
      <c r="BW10" s="37">
        <v>1470</v>
      </c>
      <c r="BX10" s="37">
        <v>929</v>
      </c>
      <c r="BY10" s="69">
        <f t="shared" si="57"/>
        <v>58.23466092572658</v>
      </c>
      <c r="BZ10" s="37">
        <v>950</v>
      </c>
      <c r="CA10" s="37">
        <v>934</v>
      </c>
      <c r="CB10" s="69">
        <f t="shared" si="58"/>
        <v>1.7130620985010614</v>
      </c>
      <c r="CC10" s="37">
        <v>720</v>
      </c>
      <c r="CD10" s="37">
        <v>719</v>
      </c>
      <c r="CE10" s="69">
        <f t="shared" si="59"/>
        <v>0.13908205841446364</v>
      </c>
      <c r="CF10" s="37">
        <v>802</v>
      </c>
      <c r="CG10" s="37">
        <v>743</v>
      </c>
      <c r="CH10" s="69">
        <f t="shared" si="60"/>
        <v>7.9407806191117203</v>
      </c>
      <c r="CI10" s="37">
        <v>307</v>
      </c>
      <c r="CJ10" s="37">
        <v>252</v>
      </c>
      <c r="CK10" s="69">
        <f t="shared" si="61"/>
        <v>21.825396825396815</v>
      </c>
      <c r="CL10" s="37">
        <v>181</v>
      </c>
      <c r="CM10" s="37">
        <v>133</v>
      </c>
      <c r="CN10" s="69">
        <f t="shared" si="62"/>
        <v>36.090225563909769</v>
      </c>
      <c r="CO10" s="37">
        <v>123</v>
      </c>
      <c r="CP10" s="37">
        <v>84</v>
      </c>
      <c r="CQ10" s="69">
        <f t="shared" si="63"/>
        <v>46.428571428571416</v>
      </c>
      <c r="CR10" s="37">
        <v>175</v>
      </c>
      <c r="CS10" s="37">
        <v>142</v>
      </c>
      <c r="CT10" s="69">
        <f t="shared" si="64"/>
        <v>23.239436619718301</v>
      </c>
      <c r="CU10" s="37">
        <v>115</v>
      </c>
      <c r="CV10" s="37">
        <v>154</v>
      </c>
      <c r="CW10" s="69">
        <f t="shared" si="65"/>
        <v>-25.324675324675326</v>
      </c>
      <c r="CX10" s="37">
        <v>1484</v>
      </c>
      <c r="CY10" s="37">
        <v>1101</v>
      </c>
      <c r="CZ10" s="69">
        <f t="shared" si="66"/>
        <v>34.786557674841049</v>
      </c>
      <c r="DA10" s="37">
        <v>257</v>
      </c>
      <c r="DB10" s="37">
        <v>120</v>
      </c>
      <c r="DC10" s="69">
        <f t="shared" si="67"/>
        <v>114.16666666666666</v>
      </c>
      <c r="DD10" s="37">
        <v>3775</v>
      </c>
      <c r="DE10" s="37">
        <v>2409</v>
      </c>
      <c r="DF10" s="69">
        <f t="shared" si="68"/>
        <v>56.704026567040259</v>
      </c>
    </row>
    <row r="11" spans="1:110" ht="14.1" customHeight="1">
      <c r="A11" s="91"/>
      <c r="B11" s="38">
        <v>8</v>
      </c>
      <c r="C11" s="37">
        <v>78319</v>
      </c>
      <c r="D11" s="37">
        <v>54572</v>
      </c>
      <c r="E11" s="69">
        <f t="shared" si="33"/>
        <v>43.514989371839043</v>
      </c>
      <c r="F11" s="37">
        <v>23881</v>
      </c>
      <c r="G11" s="37">
        <v>14462</v>
      </c>
      <c r="H11" s="69">
        <f t="shared" si="34"/>
        <v>65.129304383902635</v>
      </c>
      <c r="I11" s="37">
        <v>8522</v>
      </c>
      <c r="J11" s="37">
        <v>6987</v>
      </c>
      <c r="K11" s="69">
        <f t="shared" si="35"/>
        <v>21.969371690281946</v>
      </c>
      <c r="L11" s="37">
        <v>7086</v>
      </c>
      <c r="M11" s="37">
        <v>4043</v>
      </c>
      <c r="N11" s="69">
        <f t="shared" si="36"/>
        <v>75.265891664605491</v>
      </c>
      <c r="O11" s="37">
        <v>2609</v>
      </c>
      <c r="P11" s="37">
        <v>1452</v>
      </c>
      <c r="Q11" s="69">
        <f t="shared" si="37"/>
        <v>79.683195592286495</v>
      </c>
      <c r="R11" s="37">
        <v>2160</v>
      </c>
      <c r="S11" s="37">
        <v>985</v>
      </c>
      <c r="T11" s="69">
        <f t="shared" si="38"/>
        <v>119.28934010152284</v>
      </c>
      <c r="U11" s="37">
        <v>2443</v>
      </c>
      <c r="V11" s="37">
        <v>2169</v>
      </c>
      <c r="W11" s="69">
        <f t="shared" si="39"/>
        <v>12.632549562010142</v>
      </c>
      <c r="X11" s="37">
        <v>3597</v>
      </c>
      <c r="Y11" s="37">
        <v>2364</v>
      </c>
      <c r="Z11" s="69">
        <f t="shared" si="40"/>
        <v>52.157360406091378</v>
      </c>
      <c r="AA11" s="37">
        <v>1737</v>
      </c>
      <c r="AB11" s="37">
        <v>872</v>
      </c>
      <c r="AC11" s="69">
        <f t="shared" si="41"/>
        <v>99.197247706422019</v>
      </c>
      <c r="AD11" s="37">
        <v>2299</v>
      </c>
      <c r="AE11" s="37">
        <v>900</v>
      </c>
      <c r="AF11" s="69">
        <f t="shared" si="42"/>
        <v>155.44444444444446</v>
      </c>
      <c r="AG11" s="37">
        <v>1593</v>
      </c>
      <c r="AH11" s="37">
        <v>880</v>
      </c>
      <c r="AI11" s="69">
        <f t="shared" si="43"/>
        <v>81.02272727272728</v>
      </c>
      <c r="AJ11" s="37">
        <v>827</v>
      </c>
      <c r="AK11" s="37">
        <v>630</v>
      </c>
      <c r="AL11" s="69">
        <f t="shared" si="44"/>
        <v>31.269841269841269</v>
      </c>
      <c r="AM11" s="37">
        <v>476</v>
      </c>
      <c r="AN11" s="37">
        <v>385</v>
      </c>
      <c r="AO11" s="69">
        <f t="shared" si="45"/>
        <v>23.636363636363633</v>
      </c>
      <c r="AP11" s="37">
        <v>70</v>
      </c>
      <c r="AQ11" s="37">
        <v>199</v>
      </c>
      <c r="AR11" s="69">
        <f t="shared" si="46"/>
        <v>-64.824120603015075</v>
      </c>
      <c r="AS11" s="37">
        <v>455</v>
      </c>
      <c r="AT11" s="37">
        <v>247</v>
      </c>
      <c r="AU11" s="69">
        <f t="shared" si="47"/>
        <v>84.210526315789465</v>
      </c>
      <c r="AV11" s="37">
        <v>37</v>
      </c>
      <c r="AW11" s="37">
        <v>141</v>
      </c>
      <c r="AX11" s="69">
        <f t="shared" si="48"/>
        <v>-73.75886524822694</v>
      </c>
      <c r="AY11" s="37">
        <v>8</v>
      </c>
      <c r="AZ11" s="37">
        <v>17</v>
      </c>
      <c r="BA11" s="69">
        <f t="shared" si="49"/>
        <v>-52.941176470588239</v>
      </c>
      <c r="BB11" s="37">
        <v>16</v>
      </c>
      <c r="BC11" s="37">
        <v>85</v>
      </c>
      <c r="BD11" s="69">
        <f t="shared" si="50"/>
        <v>-81.17647058823529</v>
      </c>
      <c r="BE11" s="37">
        <v>1</v>
      </c>
      <c r="BF11" s="37">
        <v>2</v>
      </c>
      <c r="BG11" s="69">
        <f t="shared" si="51"/>
        <v>-50</v>
      </c>
      <c r="BH11" s="37">
        <v>309</v>
      </c>
      <c r="BI11" s="37">
        <v>193</v>
      </c>
      <c r="BJ11" s="69">
        <f t="shared" si="52"/>
        <v>60.103626943005175</v>
      </c>
      <c r="BK11" s="37">
        <v>6267</v>
      </c>
      <c r="BL11" s="37">
        <v>5398</v>
      </c>
      <c r="BM11" s="69">
        <f t="shared" si="53"/>
        <v>16.098555020377916</v>
      </c>
      <c r="BN11" s="37">
        <v>1003</v>
      </c>
      <c r="BO11" s="37">
        <v>810</v>
      </c>
      <c r="BP11" s="69">
        <f t="shared" si="54"/>
        <v>23.827160493827158</v>
      </c>
      <c r="BQ11" s="37">
        <v>413</v>
      </c>
      <c r="BR11" s="37">
        <v>255</v>
      </c>
      <c r="BS11" s="69">
        <f t="shared" si="55"/>
        <v>61.96078431372549</v>
      </c>
      <c r="BT11" s="37">
        <v>221</v>
      </c>
      <c r="BU11" s="37">
        <v>120</v>
      </c>
      <c r="BV11" s="69">
        <f t="shared" si="56"/>
        <v>84.166666666666657</v>
      </c>
      <c r="BW11" s="37">
        <v>1227</v>
      </c>
      <c r="BX11" s="37">
        <v>864</v>
      </c>
      <c r="BY11" s="69">
        <f t="shared" si="57"/>
        <v>42.013888888888886</v>
      </c>
      <c r="BZ11" s="37">
        <v>955</v>
      </c>
      <c r="CA11" s="37">
        <v>953</v>
      </c>
      <c r="CB11" s="69">
        <f t="shared" si="58"/>
        <v>0.20986358866736943</v>
      </c>
      <c r="CC11" s="37">
        <v>3017</v>
      </c>
      <c r="CD11" s="37">
        <v>2838</v>
      </c>
      <c r="CE11" s="69">
        <f t="shared" si="59"/>
        <v>6.3072586328400293</v>
      </c>
      <c r="CF11" s="37">
        <v>668</v>
      </c>
      <c r="CG11" s="37">
        <v>794</v>
      </c>
      <c r="CH11" s="69">
        <f t="shared" si="60"/>
        <v>-15.86901763224181</v>
      </c>
      <c r="CI11" s="37">
        <v>310</v>
      </c>
      <c r="CJ11" s="37">
        <v>225</v>
      </c>
      <c r="CK11" s="69">
        <f t="shared" si="61"/>
        <v>37.777777777777779</v>
      </c>
      <c r="CL11" s="37">
        <v>329</v>
      </c>
      <c r="CM11" s="37">
        <v>169</v>
      </c>
      <c r="CN11" s="69">
        <f t="shared" si="62"/>
        <v>94.674556213017752</v>
      </c>
      <c r="CO11" s="37">
        <v>125</v>
      </c>
      <c r="CP11" s="37">
        <v>93</v>
      </c>
      <c r="CQ11" s="69">
        <f t="shared" si="63"/>
        <v>34.408602150537625</v>
      </c>
      <c r="CR11" s="37">
        <v>219</v>
      </c>
      <c r="CS11" s="37">
        <v>155</v>
      </c>
      <c r="CT11" s="69">
        <f t="shared" si="64"/>
        <v>41.290322580645153</v>
      </c>
      <c r="CU11" s="37">
        <v>133</v>
      </c>
      <c r="CV11" s="37">
        <v>116</v>
      </c>
      <c r="CW11" s="69">
        <f t="shared" si="65"/>
        <v>14.655172413793105</v>
      </c>
      <c r="CX11" s="37">
        <v>1147</v>
      </c>
      <c r="CY11" s="37">
        <v>1470</v>
      </c>
      <c r="CZ11" s="69">
        <f t="shared" si="66"/>
        <v>-21.972789115646265</v>
      </c>
      <c r="DA11" s="37">
        <v>152</v>
      </c>
      <c r="DB11" s="37">
        <v>242</v>
      </c>
      <c r="DC11" s="69">
        <f t="shared" si="67"/>
        <v>-37.190082644628099</v>
      </c>
      <c r="DD11" s="37">
        <v>3822</v>
      </c>
      <c r="DE11" s="37">
        <v>3019</v>
      </c>
      <c r="DF11" s="69">
        <f t="shared" si="68"/>
        <v>26.598211328254393</v>
      </c>
    </row>
    <row r="12" spans="1:110" ht="14.1" customHeight="1">
      <c r="A12" s="91"/>
      <c r="B12" s="38">
        <v>9</v>
      </c>
      <c r="C12" s="37">
        <v>69461</v>
      </c>
      <c r="D12" s="37">
        <v>53800</v>
      </c>
      <c r="E12" s="69">
        <f t="shared" si="33"/>
        <v>29.109665427509302</v>
      </c>
      <c r="F12" s="37">
        <v>18911</v>
      </c>
      <c r="G12" s="37">
        <v>16654</v>
      </c>
      <c r="H12" s="69">
        <f t="shared" si="34"/>
        <v>13.552299747808338</v>
      </c>
      <c r="I12" s="37">
        <v>8764</v>
      </c>
      <c r="J12" s="37">
        <v>6130</v>
      </c>
      <c r="K12" s="69">
        <f t="shared" si="35"/>
        <v>42.969004893964112</v>
      </c>
      <c r="L12" s="37">
        <v>6039</v>
      </c>
      <c r="M12" s="37">
        <v>5199</v>
      </c>
      <c r="N12" s="69">
        <f t="shared" si="36"/>
        <v>16.156953260242357</v>
      </c>
      <c r="O12" s="37">
        <v>2129</v>
      </c>
      <c r="P12" s="37">
        <v>1809</v>
      </c>
      <c r="Q12" s="69">
        <f t="shared" si="37"/>
        <v>17.689331122166951</v>
      </c>
      <c r="R12" s="37">
        <v>2868</v>
      </c>
      <c r="S12" s="37">
        <v>1478</v>
      </c>
      <c r="T12" s="69">
        <f t="shared" si="38"/>
        <v>94.046008119079843</v>
      </c>
      <c r="U12" s="37">
        <v>2798</v>
      </c>
      <c r="V12" s="37">
        <v>2479</v>
      </c>
      <c r="W12" s="69">
        <f t="shared" si="39"/>
        <v>12.868091972569594</v>
      </c>
      <c r="X12" s="37">
        <v>3610</v>
      </c>
      <c r="Y12" s="37">
        <v>2039</v>
      </c>
      <c r="Z12" s="69">
        <f t="shared" si="40"/>
        <v>77.047572339382043</v>
      </c>
      <c r="AA12" s="37">
        <v>1404</v>
      </c>
      <c r="AB12" s="37">
        <v>1167</v>
      </c>
      <c r="AC12" s="69">
        <f t="shared" si="41"/>
        <v>20.308483290488422</v>
      </c>
      <c r="AD12" s="37">
        <v>1402</v>
      </c>
      <c r="AE12" s="37">
        <v>887</v>
      </c>
      <c r="AF12" s="69">
        <f t="shared" si="42"/>
        <v>58.060879368658405</v>
      </c>
      <c r="AG12" s="37">
        <v>1437</v>
      </c>
      <c r="AH12" s="37">
        <v>1143</v>
      </c>
      <c r="AI12" s="69">
        <f t="shared" si="43"/>
        <v>25.721784776902879</v>
      </c>
      <c r="AJ12" s="37">
        <v>669</v>
      </c>
      <c r="AK12" s="37">
        <v>553</v>
      </c>
      <c r="AL12" s="69">
        <f t="shared" si="44"/>
        <v>20.976491862567805</v>
      </c>
      <c r="AM12" s="37">
        <v>692</v>
      </c>
      <c r="AN12" s="37">
        <v>245</v>
      </c>
      <c r="AO12" s="69">
        <f t="shared" si="45"/>
        <v>182.44897959183675</v>
      </c>
      <c r="AP12" s="37">
        <v>287</v>
      </c>
      <c r="AQ12" s="37">
        <v>97</v>
      </c>
      <c r="AR12" s="69">
        <f t="shared" si="46"/>
        <v>195.87628865979383</v>
      </c>
      <c r="AS12" s="37">
        <v>251</v>
      </c>
      <c r="AT12" s="37">
        <v>235</v>
      </c>
      <c r="AU12" s="69">
        <f t="shared" si="47"/>
        <v>6.8085106382978822</v>
      </c>
      <c r="AV12" s="37">
        <v>34</v>
      </c>
      <c r="AW12" s="37">
        <v>172</v>
      </c>
      <c r="AX12" s="69">
        <f t="shared" si="48"/>
        <v>-80.232558139534888</v>
      </c>
      <c r="AY12" s="37">
        <v>6</v>
      </c>
      <c r="AZ12" s="37">
        <v>39</v>
      </c>
      <c r="BA12" s="69">
        <f t="shared" si="49"/>
        <v>-84.615384615384613</v>
      </c>
      <c r="BB12" s="37">
        <v>12</v>
      </c>
      <c r="BC12" s="37">
        <v>93</v>
      </c>
      <c r="BD12" s="69">
        <f t="shared" si="50"/>
        <v>-87.096774193548384</v>
      </c>
      <c r="BE12" s="37">
        <v>1</v>
      </c>
      <c r="BF12" s="37">
        <v>27</v>
      </c>
      <c r="BG12" s="69">
        <f t="shared" si="51"/>
        <v>-96.296296296296305</v>
      </c>
      <c r="BH12" s="37">
        <v>193</v>
      </c>
      <c r="BI12" s="37">
        <v>231</v>
      </c>
      <c r="BJ12" s="69">
        <f t="shared" si="52"/>
        <v>-16.450216450216448</v>
      </c>
      <c r="BK12" s="37">
        <v>6716</v>
      </c>
      <c r="BL12" s="37">
        <v>4539</v>
      </c>
      <c r="BM12" s="69">
        <f t="shared" si="53"/>
        <v>47.962106190790934</v>
      </c>
      <c r="BN12" s="37">
        <v>1325</v>
      </c>
      <c r="BO12" s="37">
        <v>676</v>
      </c>
      <c r="BP12" s="69">
        <f t="shared" si="54"/>
        <v>96.005917159763328</v>
      </c>
      <c r="BQ12" s="37">
        <v>526</v>
      </c>
      <c r="BR12" s="37">
        <v>247</v>
      </c>
      <c r="BS12" s="69">
        <f t="shared" si="55"/>
        <v>112.95546558704453</v>
      </c>
      <c r="BT12" s="37">
        <v>186</v>
      </c>
      <c r="BU12" s="37">
        <v>152</v>
      </c>
      <c r="BV12" s="69">
        <f t="shared" si="56"/>
        <v>22.368421052631572</v>
      </c>
      <c r="BW12" s="37">
        <v>1118</v>
      </c>
      <c r="BX12" s="37">
        <v>750</v>
      </c>
      <c r="BY12" s="69">
        <f t="shared" si="57"/>
        <v>49.066666666666656</v>
      </c>
      <c r="BZ12" s="37">
        <v>1004</v>
      </c>
      <c r="CA12" s="37">
        <v>627</v>
      </c>
      <c r="CB12" s="69">
        <f t="shared" si="58"/>
        <v>60.127591706539071</v>
      </c>
      <c r="CC12" s="37">
        <v>658</v>
      </c>
      <c r="CD12" s="37">
        <v>668</v>
      </c>
      <c r="CE12" s="69">
        <f t="shared" si="59"/>
        <v>-1.4970059880239472</v>
      </c>
      <c r="CF12" s="37">
        <v>803</v>
      </c>
      <c r="CG12" s="37">
        <v>670</v>
      </c>
      <c r="CH12" s="69">
        <f t="shared" si="60"/>
        <v>19.850746268656728</v>
      </c>
      <c r="CI12" s="37">
        <v>242</v>
      </c>
      <c r="CJ12" s="37">
        <v>188</v>
      </c>
      <c r="CK12" s="69">
        <f t="shared" si="61"/>
        <v>28.723404255319139</v>
      </c>
      <c r="CL12" s="37">
        <v>208</v>
      </c>
      <c r="CM12" s="37">
        <v>174</v>
      </c>
      <c r="CN12" s="69">
        <f t="shared" si="62"/>
        <v>19.540229885057482</v>
      </c>
      <c r="CO12" s="37">
        <v>88</v>
      </c>
      <c r="CP12" s="37">
        <v>99</v>
      </c>
      <c r="CQ12" s="69">
        <f t="shared" si="63"/>
        <v>-11.111111111111116</v>
      </c>
      <c r="CR12" s="37">
        <v>134</v>
      </c>
      <c r="CS12" s="37">
        <v>160</v>
      </c>
      <c r="CT12" s="69">
        <f t="shared" si="64"/>
        <v>-16.249999999999996</v>
      </c>
      <c r="CU12" s="37">
        <v>66</v>
      </c>
      <c r="CV12" s="37">
        <v>117</v>
      </c>
      <c r="CW12" s="69">
        <f t="shared" si="65"/>
        <v>-43.589743589743591</v>
      </c>
      <c r="CX12" s="37">
        <v>1307</v>
      </c>
      <c r="CY12" s="37">
        <v>847</v>
      </c>
      <c r="CZ12" s="69">
        <f t="shared" si="66"/>
        <v>54.309327036599761</v>
      </c>
      <c r="DA12" s="37">
        <v>158</v>
      </c>
      <c r="DB12" s="37">
        <v>92</v>
      </c>
      <c r="DC12" s="69">
        <f t="shared" si="67"/>
        <v>71.739130434782624</v>
      </c>
      <c r="DD12" s="37">
        <v>3295</v>
      </c>
      <c r="DE12" s="37">
        <v>3074</v>
      </c>
      <c r="DF12" s="69">
        <f t="shared" si="68"/>
        <v>7.1893298633701974</v>
      </c>
    </row>
    <row r="13" spans="1:110" ht="14.1" customHeight="1">
      <c r="A13" s="91"/>
      <c r="B13" s="38">
        <v>10</v>
      </c>
      <c r="C13" s="37">
        <v>73056</v>
      </c>
      <c r="D13" s="37">
        <v>59732</v>
      </c>
      <c r="E13" s="69">
        <f t="shared" si="33"/>
        <v>22.306301479943748</v>
      </c>
      <c r="F13" s="37">
        <v>22896</v>
      </c>
      <c r="G13" s="37">
        <v>16084</v>
      </c>
      <c r="H13" s="69">
        <f t="shared" si="34"/>
        <v>42.352648594876911</v>
      </c>
      <c r="I13" s="37">
        <v>11813</v>
      </c>
      <c r="J13" s="37">
        <v>9531</v>
      </c>
      <c r="K13" s="69">
        <f t="shared" si="35"/>
        <v>23.942923093064739</v>
      </c>
      <c r="L13" s="37">
        <v>7755</v>
      </c>
      <c r="M13" s="37">
        <v>5078</v>
      </c>
      <c r="N13" s="69">
        <f t="shared" si="36"/>
        <v>52.717605356439549</v>
      </c>
      <c r="O13" s="37">
        <v>2172</v>
      </c>
      <c r="P13" s="37">
        <v>1935</v>
      </c>
      <c r="Q13" s="69">
        <f t="shared" si="37"/>
        <v>12.24806201550388</v>
      </c>
      <c r="R13" s="37">
        <v>2847</v>
      </c>
      <c r="S13" s="37">
        <v>2275</v>
      </c>
      <c r="T13" s="69">
        <f t="shared" si="38"/>
        <v>25.142857142857132</v>
      </c>
      <c r="U13" s="37">
        <v>2517</v>
      </c>
      <c r="V13" s="37">
        <v>2117</v>
      </c>
      <c r="W13" s="69">
        <f t="shared" si="39"/>
        <v>18.894662257912142</v>
      </c>
      <c r="X13" s="37">
        <v>2225</v>
      </c>
      <c r="Y13" s="37">
        <v>2077</v>
      </c>
      <c r="Z13" s="69">
        <f t="shared" si="40"/>
        <v>7.1256620125180525</v>
      </c>
      <c r="AA13" s="37">
        <v>1351</v>
      </c>
      <c r="AB13" s="37">
        <v>1156</v>
      </c>
      <c r="AC13" s="69">
        <f t="shared" si="41"/>
        <v>16.868512110726641</v>
      </c>
      <c r="AD13" s="37">
        <v>994</v>
      </c>
      <c r="AE13" s="37">
        <v>876</v>
      </c>
      <c r="AF13" s="69">
        <f t="shared" si="42"/>
        <v>13.470319634703198</v>
      </c>
      <c r="AG13" s="37">
        <v>1651</v>
      </c>
      <c r="AH13" s="37">
        <v>1421</v>
      </c>
      <c r="AI13" s="69">
        <f t="shared" si="43"/>
        <v>16.18578465869107</v>
      </c>
      <c r="AJ13" s="37">
        <v>392</v>
      </c>
      <c r="AK13" s="37">
        <v>407</v>
      </c>
      <c r="AL13" s="69">
        <f t="shared" si="44"/>
        <v>-3.6855036855036882</v>
      </c>
      <c r="AM13" s="37">
        <v>398</v>
      </c>
      <c r="AN13" s="37">
        <v>618</v>
      </c>
      <c r="AO13" s="69">
        <f t="shared" si="45"/>
        <v>-35.59870550161812</v>
      </c>
      <c r="AP13" s="37">
        <v>167</v>
      </c>
      <c r="AQ13" s="37">
        <v>275</v>
      </c>
      <c r="AR13" s="69">
        <f t="shared" si="46"/>
        <v>-39.272727272727273</v>
      </c>
      <c r="AS13" s="37">
        <v>229</v>
      </c>
      <c r="AT13" s="37">
        <v>212</v>
      </c>
      <c r="AU13" s="69">
        <f t="shared" si="47"/>
        <v>8.0188679245283048</v>
      </c>
      <c r="AV13" s="37">
        <v>45</v>
      </c>
      <c r="AW13" s="37">
        <v>115</v>
      </c>
      <c r="AX13" s="69">
        <f t="shared" si="48"/>
        <v>-60.869565217391312</v>
      </c>
      <c r="AY13" s="37">
        <v>10</v>
      </c>
      <c r="AZ13" s="37">
        <v>6</v>
      </c>
      <c r="BA13" s="69">
        <f t="shared" si="49"/>
        <v>66.666666666666671</v>
      </c>
      <c r="BB13" s="37">
        <v>31</v>
      </c>
      <c r="BC13" s="37">
        <v>44</v>
      </c>
      <c r="BD13" s="69">
        <f t="shared" si="50"/>
        <v>-29.54545454545454</v>
      </c>
      <c r="BE13" s="37">
        <v>1</v>
      </c>
      <c r="BF13" s="37">
        <v>9</v>
      </c>
      <c r="BG13" s="69">
        <f t="shared" si="51"/>
        <v>-88.888888888888886</v>
      </c>
      <c r="BH13" s="37">
        <v>292</v>
      </c>
      <c r="BI13" s="37">
        <v>184</v>
      </c>
      <c r="BJ13" s="69">
        <f t="shared" si="52"/>
        <v>58.695652173913039</v>
      </c>
      <c r="BK13" s="37">
        <v>5547</v>
      </c>
      <c r="BL13" s="37">
        <v>5170</v>
      </c>
      <c r="BM13" s="69">
        <f t="shared" si="53"/>
        <v>7.2920696324951573</v>
      </c>
      <c r="BN13" s="37">
        <v>931</v>
      </c>
      <c r="BO13" s="37">
        <v>935</v>
      </c>
      <c r="BP13" s="69">
        <f t="shared" si="54"/>
        <v>-0.42780748663101553</v>
      </c>
      <c r="BQ13" s="37">
        <v>402</v>
      </c>
      <c r="BR13" s="37">
        <v>291</v>
      </c>
      <c r="BS13" s="69">
        <f t="shared" si="55"/>
        <v>38.144329896907216</v>
      </c>
      <c r="BT13" s="37">
        <v>174</v>
      </c>
      <c r="BU13" s="37">
        <v>208</v>
      </c>
      <c r="BV13" s="69">
        <f t="shared" si="56"/>
        <v>-16.346153846153843</v>
      </c>
      <c r="BW13" s="37">
        <v>798</v>
      </c>
      <c r="BX13" s="37">
        <v>1197</v>
      </c>
      <c r="BY13" s="69">
        <f t="shared" si="57"/>
        <v>-33.333333333333336</v>
      </c>
      <c r="BZ13" s="37">
        <v>929</v>
      </c>
      <c r="CA13" s="37">
        <v>674</v>
      </c>
      <c r="CB13" s="69">
        <f t="shared" si="58"/>
        <v>37.833827893175062</v>
      </c>
      <c r="CC13" s="37">
        <v>712</v>
      </c>
      <c r="CD13" s="37">
        <v>676</v>
      </c>
      <c r="CE13" s="69">
        <f t="shared" si="59"/>
        <v>5.3254437869822535</v>
      </c>
      <c r="CF13" s="37">
        <v>699</v>
      </c>
      <c r="CG13" s="37">
        <v>695</v>
      </c>
      <c r="CH13" s="69">
        <f t="shared" si="60"/>
        <v>0.57553956834532904</v>
      </c>
      <c r="CI13" s="37">
        <v>220</v>
      </c>
      <c r="CJ13" s="37">
        <v>213</v>
      </c>
      <c r="CK13" s="69">
        <f t="shared" si="61"/>
        <v>3.2863849765258246</v>
      </c>
      <c r="CL13" s="37">
        <v>220</v>
      </c>
      <c r="CM13" s="37">
        <v>190</v>
      </c>
      <c r="CN13" s="69">
        <f t="shared" si="62"/>
        <v>15.789473684210531</v>
      </c>
      <c r="CO13" s="37">
        <v>125</v>
      </c>
      <c r="CP13" s="37">
        <v>116</v>
      </c>
      <c r="CQ13" s="69">
        <f t="shared" si="63"/>
        <v>7.7586206896551824</v>
      </c>
      <c r="CR13" s="37">
        <v>158</v>
      </c>
      <c r="CS13" s="37">
        <v>125</v>
      </c>
      <c r="CT13" s="69">
        <f t="shared" si="64"/>
        <v>26.400000000000002</v>
      </c>
      <c r="CU13" s="37">
        <v>79</v>
      </c>
      <c r="CV13" s="37">
        <v>75</v>
      </c>
      <c r="CW13" s="69">
        <f t="shared" si="65"/>
        <v>5.3333333333333233</v>
      </c>
      <c r="CX13" s="37">
        <v>939</v>
      </c>
      <c r="CY13" s="37">
        <v>1208</v>
      </c>
      <c r="CZ13" s="69">
        <f t="shared" si="66"/>
        <v>-22.268211920529801</v>
      </c>
      <c r="DA13" s="37">
        <v>95</v>
      </c>
      <c r="DB13" s="37">
        <v>195</v>
      </c>
      <c r="DC13" s="69">
        <f t="shared" si="67"/>
        <v>-51.282051282051277</v>
      </c>
      <c r="DD13" s="37">
        <v>3140</v>
      </c>
      <c r="DE13" s="37">
        <v>3180</v>
      </c>
      <c r="DF13" s="69">
        <f t="shared" si="68"/>
        <v>-1.2578616352201255</v>
      </c>
    </row>
    <row r="14" spans="1:110" ht="14.1" customHeight="1">
      <c r="A14" s="91"/>
      <c r="B14" s="38">
        <v>11</v>
      </c>
      <c r="C14" s="37">
        <v>74304</v>
      </c>
      <c r="D14" s="37">
        <v>64823</v>
      </c>
      <c r="E14" s="69">
        <f t="shared" si="33"/>
        <v>14.625981518905329</v>
      </c>
      <c r="F14" s="37">
        <v>20793</v>
      </c>
      <c r="G14" s="37">
        <v>14550</v>
      </c>
      <c r="H14" s="69">
        <f t="shared" si="34"/>
        <v>42.907216494845372</v>
      </c>
      <c r="I14" s="37">
        <v>11168</v>
      </c>
      <c r="J14" s="37">
        <v>13552</v>
      </c>
      <c r="K14" s="69">
        <f t="shared" si="35"/>
        <v>-17.591499409681234</v>
      </c>
      <c r="L14" s="37">
        <v>6697</v>
      </c>
      <c r="M14" s="37">
        <v>5722</v>
      </c>
      <c r="N14" s="69">
        <f t="shared" si="36"/>
        <v>17.039496679482703</v>
      </c>
      <c r="O14" s="37">
        <v>2388</v>
      </c>
      <c r="P14" s="37">
        <v>2320</v>
      </c>
      <c r="Q14" s="69">
        <f t="shared" si="37"/>
        <v>2.931034482758621</v>
      </c>
      <c r="R14" s="37">
        <v>3185</v>
      </c>
      <c r="S14" s="37">
        <v>2600</v>
      </c>
      <c r="T14" s="69">
        <f t="shared" si="38"/>
        <v>22.500000000000007</v>
      </c>
      <c r="U14" s="37">
        <v>2199</v>
      </c>
      <c r="V14" s="37">
        <v>1987</v>
      </c>
      <c r="W14" s="69">
        <f t="shared" si="39"/>
        <v>10.669350780070452</v>
      </c>
      <c r="X14" s="37">
        <v>3030</v>
      </c>
      <c r="Y14" s="37">
        <v>2612</v>
      </c>
      <c r="Z14" s="69">
        <f t="shared" si="40"/>
        <v>16.003062787136301</v>
      </c>
      <c r="AA14" s="37">
        <v>1388</v>
      </c>
      <c r="AB14" s="37">
        <v>1052</v>
      </c>
      <c r="AC14" s="69">
        <f t="shared" si="41"/>
        <v>31.939163498098864</v>
      </c>
      <c r="AD14" s="37">
        <v>1396</v>
      </c>
      <c r="AE14" s="37">
        <v>933</v>
      </c>
      <c r="AF14" s="69">
        <f t="shared" si="42"/>
        <v>49.624866023579848</v>
      </c>
      <c r="AG14" s="37">
        <v>1456</v>
      </c>
      <c r="AH14" s="37">
        <v>1544</v>
      </c>
      <c r="AI14" s="69">
        <f t="shared" si="43"/>
        <v>-5.6994818652849721</v>
      </c>
      <c r="AJ14" s="37">
        <v>968</v>
      </c>
      <c r="AK14" s="37">
        <v>584</v>
      </c>
      <c r="AL14" s="69">
        <f t="shared" si="44"/>
        <v>65.753424657534239</v>
      </c>
      <c r="AM14" s="37">
        <v>512</v>
      </c>
      <c r="AN14" s="37">
        <v>498</v>
      </c>
      <c r="AO14" s="69">
        <f t="shared" si="45"/>
        <v>2.8112449799196693</v>
      </c>
      <c r="AP14" s="37">
        <v>344</v>
      </c>
      <c r="AQ14" s="37">
        <v>96</v>
      </c>
      <c r="AR14" s="69">
        <f t="shared" si="46"/>
        <v>258.33333333333337</v>
      </c>
      <c r="AS14" s="37">
        <v>325</v>
      </c>
      <c r="AT14" s="37">
        <v>78</v>
      </c>
      <c r="AU14" s="69">
        <f t="shared" si="47"/>
        <v>316.66666666666669</v>
      </c>
      <c r="AV14" s="37">
        <v>61</v>
      </c>
      <c r="AW14" s="37">
        <v>178</v>
      </c>
      <c r="AX14" s="69">
        <f t="shared" si="48"/>
        <v>-65.730337078651672</v>
      </c>
      <c r="AY14" s="37">
        <v>39</v>
      </c>
      <c r="AZ14" s="37">
        <v>37</v>
      </c>
      <c r="BA14" s="69">
        <f t="shared" si="49"/>
        <v>5.4054054054053946</v>
      </c>
      <c r="BB14" s="37">
        <v>10</v>
      </c>
      <c r="BC14" s="37">
        <v>114</v>
      </c>
      <c r="BD14" s="69">
        <f t="shared" si="50"/>
        <v>-91.228070175438589</v>
      </c>
      <c r="BE14" s="37">
        <v>1</v>
      </c>
      <c r="BF14" s="37">
        <v>12</v>
      </c>
      <c r="BG14" s="69">
        <f t="shared" si="51"/>
        <v>-91.666666666666657</v>
      </c>
      <c r="BH14" s="37">
        <v>362</v>
      </c>
      <c r="BI14" s="37">
        <v>286</v>
      </c>
      <c r="BJ14" s="69">
        <f t="shared" si="52"/>
        <v>26.573426573426584</v>
      </c>
      <c r="BK14" s="37">
        <v>7109</v>
      </c>
      <c r="BL14" s="37">
        <v>5610</v>
      </c>
      <c r="BM14" s="69">
        <f t="shared" si="53"/>
        <v>26.720142602495535</v>
      </c>
      <c r="BN14" s="37">
        <v>1257</v>
      </c>
      <c r="BO14" s="37">
        <v>887</v>
      </c>
      <c r="BP14" s="69">
        <f t="shared" si="54"/>
        <v>41.713641488162345</v>
      </c>
      <c r="BQ14" s="37">
        <v>394</v>
      </c>
      <c r="BR14" s="37">
        <v>328</v>
      </c>
      <c r="BS14" s="69">
        <f t="shared" si="55"/>
        <v>20.121951219512191</v>
      </c>
      <c r="BT14" s="37">
        <v>173</v>
      </c>
      <c r="BU14" s="37">
        <v>143</v>
      </c>
      <c r="BV14" s="69">
        <f t="shared" si="56"/>
        <v>20.97902097902098</v>
      </c>
      <c r="BW14" s="37">
        <v>693</v>
      </c>
      <c r="BX14" s="37">
        <v>688</v>
      </c>
      <c r="BY14" s="69">
        <f t="shared" si="57"/>
        <v>0.72674418604650182</v>
      </c>
      <c r="BZ14" s="37">
        <v>1022</v>
      </c>
      <c r="CA14" s="37">
        <v>1211</v>
      </c>
      <c r="CB14" s="69">
        <f t="shared" si="58"/>
        <v>-15.606936416184968</v>
      </c>
      <c r="CC14" s="37">
        <v>608</v>
      </c>
      <c r="CD14" s="37">
        <v>627</v>
      </c>
      <c r="CE14" s="69">
        <f t="shared" si="59"/>
        <v>-3.0303030303030276</v>
      </c>
      <c r="CF14" s="37">
        <v>850</v>
      </c>
      <c r="CG14" s="37">
        <v>690</v>
      </c>
      <c r="CH14" s="69">
        <f t="shared" si="60"/>
        <v>23.188405797101442</v>
      </c>
      <c r="CI14" s="37">
        <v>246</v>
      </c>
      <c r="CJ14" s="37">
        <v>219</v>
      </c>
      <c r="CK14" s="69">
        <f t="shared" si="61"/>
        <v>12.328767123287676</v>
      </c>
      <c r="CL14" s="37">
        <v>163</v>
      </c>
      <c r="CM14" s="37">
        <v>115</v>
      </c>
      <c r="CN14" s="69">
        <f t="shared" si="62"/>
        <v>41.739130434782609</v>
      </c>
      <c r="CO14" s="37">
        <v>107</v>
      </c>
      <c r="CP14" s="37">
        <v>135</v>
      </c>
      <c r="CQ14" s="69">
        <f t="shared" si="63"/>
        <v>-20.740740740740737</v>
      </c>
      <c r="CR14" s="37">
        <v>147</v>
      </c>
      <c r="CS14" s="37">
        <v>181</v>
      </c>
      <c r="CT14" s="69">
        <f t="shared" si="64"/>
        <v>-18.784530386740329</v>
      </c>
      <c r="CU14" s="37">
        <v>95</v>
      </c>
      <c r="CV14" s="37">
        <v>75</v>
      </c>
      <c r="CW14" s="69">
        <f t="shared" si="65"/>
        <v>26.666666666666661</v>
      </c>
      <c r="CX14" s="37">
        <v>1595</v>
      </c>
      <c r="CY14" s="37">
        <v>1454</v>
      </c>
      <c r="CZ14" s="69">
        <f t="shared" si="66"/>
        <v>9.6973865199449847</v>
      </c>
      <c r="DA14" s="37">
        <v>231</v>
      </c>
      <c r="DB14" s="37">
        <v>158</v>
      </c>
      <c r="DC14" s="69">
        <f t="shared" si="67"/>
        <v>46.202531645569621</v>
      </c>
      <c r="DD14" s="37">
        <v>3140</v>
      </c>
      <c r="DE14" s="37">
        <v>3394</v>
      </c>
      <c r="DF14" s="69">
        <f t="shared" si="68"/>
        <v>-7.4837949322333568</v>
      </c>
    </row>
    <row r="15" spans="1:110" ht="14.1" customHeight="1">
      <c r="A15" s="91"/>
      <c r="B15" s="38">
        <v>12</v>
      </c>
      <c r="C15" s="37">
        <v>61276</v>
      </c>
      <c r="D15" s="37">
        <v>56822</v>
      </c>
      <c r="E15" s="69">
        <f t="shared" si="33"/>
        <v>7.8385132519094736</v>
      </c>
      <c r="F15" s="37">
        <v>18266</v>
      </c>
      <c r="G15" s="37">
        <v>13613</v>
      </c>
      <c r="H15" s="69">
        <f t="shared" si="34"/>
        <v>34.180562697421578</v>
      </c>
      <c r="I15" s="37">
        <v>6890</v>
      </c>
      <c r="J15" s="37">
        <v>8117</v>
      </c>
      <c r="K15" s="69">
        <f t="shared" si="35"/>
        <v>-15.116422323518542</v>
      </c>
      <c r="L15" s="37">
        <v>5024</v>
      </c>
      <c r="M15" s="37">
        <v>4380</v>
      </c>
      <c r="N15" s="69">
        <f t="shared" si="36"/>
        <v>14.703196347031966</v>
      </c>
      <c r="O15" s="37">
        <v>1593</v>
      </c>
      <c r="P15" s="37">
        <v>3152</v>
      </c>
      <c r="Q15" s="69">
        <f t="shared" si="37"/>
        <v>-49.460659898477154</v>
      </c>
      <c r="R15" s="37">
        <v>2736</v>
      </c>
      <c r="S15" s="37">
        <v>2686</v>
      </c>
      <c r="T15" s="69">
        <f t="shared" si="38"/>
        <v>1.8615040953090078</v>
      </c>
      <c r="U15" s="37">
        <v>1899</v>
      </c>
      <c r="V15" s="37">
        <v>1878</v>
      </c>
      <c r="W15" s="69">
        <f t="shared" si="39"/>
        <v>1.1182108626198062</v>
      </c>
      <c r="X15" s="37">
        <v>2796</v>
      </c>
      <c r="Y15" s="37">
        <v>2353</v>
      </c>
      <c r="Z15" s="69">
        <f t="shared" si="40"/>
        <v>18.827029324266896</v>
      </c>
      <c r="AA15" s="37">
        <v>1394</v>
      </c>
      <c r="AB15" s="37">
        <v>1200</v>
      </c>
      <c r="AC15" s="69">
        <f t="shared" si="41"/>
        <v>16.166666666666664</v>
      </c>
      <c r="AD15" s="37">
        <v>1474</v>
      </c>
      <c r="AE15" s="37">
        <v>948</v>
      </c>
      <c r="AF15" s="69">
        <f t="shared" si="42"/>
        <v>55.485232067510552</v>
      </c>
      <c r="AG15" s="37">
        <v>1377</v>
      </c>
      <c r="AH15" s="37">
        <v>1514</v>
      </c>
      <c r="AI15" s="69">
        <f t="shared" si="43"/>
        <v>-9.0488771466314404</v>
      </c>
      <c r="AJ15" s="37">
        <v>978</v>
      </c>
      <c r="AK15" s="37">
        <v>554</v>
      </c>
      <c r="AL15" s="69">
        <f t="shared" si="44"/>
        <v>76.53429602888086</v>
      </c>
      <c r="AM15" s="37">
        <v>604</v>
      </c>
      <c r="AN15" s="37">
        <v>560</v>
      </c>
      <c r="AO15" s="69">
        <f t="shared" si="45"/>
        <v>7.8571428571428514</v>
      </c>
      <c r="AP15" s="37">
        <v>83</v>
      </c>
      <c r="AQ15" s="37">
        <v>211</v>
      </c>
      <c r="AR15" s="69">
        <f t="shared" si="46"/>
        <v>-60.66350710900474</v>
      </c>
      <c r="AS15" s="37">
        <v>310</v>
      </c>
      <c r="AT15" s="37">
        <v>296</v>
      </c>
      <c r="AU15" s="69">
        <f t="shared" si="47"/>
        <v>4.7297297297297369</v>
      </c>
      <c r="AV15" s="37">
        <v>48</v>
      </c>
      <c r="AW15" s="37">
        <v>98</v>
      </c>
      <c r="AX15" s="69">
        <f t="shared" si="48"/>
        <v>-51.020408163265309</v>
      </c>
      <c r="AY15" s="37">
        <v>17</v>
      </c>
      <c r="AZ15" s="37">
        <v>24</v>
      </c>
      <c r="BA15" s="69">
        <f t="shared" si="49"/>
        <v>-29.166666666666664</v>
      </c>
      <c r="BB15" s="37">
        <v>25</v>
      </c>
      <c r="BC15" s="37">
        <v>50</v>
      </c>
      <c r="BD15" s="69">
        <f t="shared" si="50"/>
        <v>-50</v>
      </c>
      <c r="BE15" s="37">
        <v>0</v>
      </c>
      <c r="BF15" s="37">
        <v>12</v>
      </c>
      <c r="BG15" s="69">
        <f t="shared" si="51"/>
        <v>-100</v>
      </c>
      <c r="BH15" s="37">
        <v>250</v>
      </c>
      <c r="BI15" s="37">
        <v>250</v>
      </c>
      <c r="BJ15" s="69">
        <f t="shared" si="52"/>
        <v>0</v>
      </c>
      <c r="BK15" s="37">
        <v>5864</v>
      </c>
      <c r="BL15" s="37">
        <v>5318</v>
      </c>
      <c r="BM15" s="69">
        <f t="shared" si="53"/>
        <v>10.267017675817968</v>
      </c>
      <c r="BN15" s="37">
        <v>937</v>
      </c>
      <c r="BO15" s="37">
        <v>962</v>
      </c>
      <c r="BP15" s="69">
        <f t="shared" si="54"/>
        <v>-2.5987525987525961</v>
      </c>
      <c r="BQ15" s="37">
        <v>391</v>
      </c>
      <c r="BR15" s="37">
        <v>327</v>
      </c>
      <c r="BS15" s="69">
        <f t="shared" si="55"/>
        <v>19.571865443425086</v>
      </c>
      <c r="BT15" s="37">
        <v>197</v>
      </c>
      <c r="BU15" s="37">
        <v>113</v>
      </c>
      <c r="BV15" s="69">
        <f t="shared" si="56"/>
        <v>74.336283185840713</v>
      </c>
      <c r="BW15" s="37">
        <v>793</v>
      </c>
      <c r="BX15" s="37">
        <v>690</v>
      </c>
      <c r="BY15" s="69">
        <f t="shared" si="57"/>
        <v>14.927536231884053</v>
      </c>
      <c r="BZ15" s="37">
        <v>925</v>
      </c>
      <c r="CA15" s="37">
        <v>689</v>
      </c>
      <c r="CB15" s="69">
        <f t="shared" si="58"/>
        <v>34.252539912917278</v>
      </c>
      <c r="CC15" s="37">
        <v>711</v>
      </c>
      <c r="CD15" s="37">
        <v>697</v>
      </c>
      <c r="CE15" s="69">
        <f t="shared" si="59"/>
        <v>2.0086083213773254</v>
      </c>
      <c r="CF15" s="37">
        <v>1049</v>
      </c>
      <c r="CG15" s="37">
        <v>788</v>
      </c>
      <c r="CH15" s="69">
        <f t="shared" si="60"/>
        <v>33.121827411167516</v>
      </c>
      <c r="CI15" s="37">
        <v>312</v>
      </c>
      <c r="CJ15" s="37">
        <v>134</v>
      </c>
      <c r="CK15" s="69">
        <f t="shared" si="61"/>
        <v>132.8358208955224</v>
      </c>
      <c r="CL15" s="37">
        <v>246</v>
      </c>
      <c r="CM15" s="37">
        <v>150</v>
      </c>
      <c r="CN15" s="69">
        <f t="shared" si="62"/>
        <v>63.999999999999993</v>
      </c>
      <c r="CO15" s="37">
        <v>133</v>
      </c>
      <c r="CP15" s="37">
        <v>109</v>
      </c>
      <c r="CQ15" s="69">
        <f t="shared" si="63"/>
        <v>22.018348623853214</v>
      </c>
      <c r="CR15" s="37">
        <v>177</v>
      </c>
      <c r="CS15" s="37">
        <v>150</v>
      </c>
      <c r="CT15" s="69">
        <f t="shared" si="64"/>
        <v>17.999999999999993</v>
      </c>
      <c r="CU15" s="37">
        <v>66</v>
      </c>
      <c r="CV15" s="37">
        <v>60</v>
      </c>
      <c r="CW15" s="69">
        <f t="shared" si="65"/>
        <v>10.000000000000009</v>
      </c>
      <c r="CX15" s="37">
        <v>822</v>
      </c>
      <c r="CY15" s="37">
        <v>1440</v>
      </c>
      <c r="CZ15" s="69">
        <f t="shared" si="66"/>
        <v>-42.916666666666671</v>
      </c>
      <c r="DA15" s="37">
        <v>109</v>
      </c>
      <c r="DB15" s="37">
        <v>221</v>
      </c>
      <c r="DC15" s="69">
        <f t="shared" si="67"/>
        <v>-50.678733031674206</v>
      </c>
      <c r="DD15" s="37">
        <v>2684</v>
      </c>
      <c r="DE15" s="37">
        <v>2776</v>
      </c>
      <c r="DF15" s="69">
        <f t="shared" si="68"/>
        <v>-3.3141210374639796</v>
      </c>
    </row>
    <row r="16" spans="1:110" ht="14.1" customHeight="1">
      <c r="A16" s="91"/>
      <c r="B16" s="38">
        <v>13</v>
      </c>
      <c r="C16" s="37">
        <v>61600</v>
      </c>
      <c r="D16" s="37">
        <v>53436</v>
      </c>
      <c r="E16" s="69">
        <f t="shared" si="33"/>
        <v>15.278089677371053</v>
      </c>
      <c r="F16" s="37">
        <v>18166</v>
      </c>
      <c r="G16" s="37">
        <v>16065</v>
      </c>
      <c r="H16" s="69">
        <f t="shared" si="34"/>
        <v>13.078120136943671</v>
      </c>
      <c r="I16" s="37">
        <v>9123</v>
      </c>
      <c r="J16" s="37">
        <v>5421</v>
      </c>
      <c r="K16" s="69">
        <f t="shared" si="35"/>
        <v>68.289983397897075</v>
      </c>
      <c r="L16" s="37">
        <v>5380</v>
      </c>
      <c r="M16" s="37">
        <v>3396</v>
      </c>
      <c r="N16" s="69">
        <f t="shared" si="36"/>
        <v>58.42167255594817</v>
      </c>
      <c r="O16" s="37">
        <v>1695</v>
      </c>
      <c r="P16" s="37">
        <v>2144</v>
      </c>
      <c r="Q16" s="69">
        <f t="shared" si="37"/>
        <v>-20.942164179104473</v>
      </c>
      <c r="R16" s="37">
        <v>2449</v>
      </c>
      <c r="S16" s="37">
        <v>2427</v>
      </c>
      <c r="T16" s="69">
        <f t="shared" si="38"/>
        <v>0.90646889163576994</v>
      </c>
      <c r="U16" s="37">
        <v>1867</v>
      </c>
      <c r="V16" s="37">
        <v>1539</v>
      </c>
      <c r="W16" s="69">
        <f t="shared" si="39"/>
        <v>21.312540610786222</v>
      </c>
      <c r="X16" s="37">
        <v>2088</v>
      </c>
      <c r="Y16" s="37">
        <v>2609</v>
      </c>
      <c r="Z16" s="69">
        <f t="shared" si="40"/>
        <v>-19.969336910693759</v>
      </c>
      <c r="AA16" s="37">
        <v>935</v>
      </c>
      <c r="AB16" s="37">
        <v>807</v>
      </c>
      <c r="AC16" s="69">
        <f t="shared" si="41"/>
        <v>15.861214374225518</v>
      </c>
      <c r="AD16" s="37">
        <v>1100</v>
      </c>
      <c r="AE16" s="37">
        <v>1015</v>
      </c>
      <c r="AF16" s="69">
        <f t="shared" si="42"/>
        <v>8.3743842364532028</v>
      </c>
      <c r="AG16" s="37">
        <v>1343</v>
      </c>
      <c r="AH16" s="37">
        <v>1168</v>
      </c>
      <c r="AI16" s="69">
        <f t="shared" si="43"/>
        <v>14.982876712328764</v>
      </c>
      <c r="AJ16" s="37">
        <v>674</v>
      </c>
      <c r="AK16" s="37">
        <v>830</v>
      </c>
      <c r="AL16" s="69">
        <f t="shared" si="44"/>
        <v>-18.795180722891569</v>
      </c>
      <c r="AM16" s="37">
        <v>386</v>
      </c>
      <c r="AN16" s="37">
        <v>450</v>
      </c>
      <c r="AO16" s="69">
        <f t="shared" si="45"/>
        <v>-14.222222222222225</v>
      </c>
      <c r="AP16" s="37">
        <v>238</v>
      </c>
      <c r="AQ16" s="37">
        <v>129</v>
      </c>
      <c r="AR16" s="69">
        <f t="shared" si="46"/>
        <v>84.496124031007753</v>
      </c>
      <c r="AS16" s="37">
        <v>341</v>
      </c>
      <c r="AT16" s="37">
        <v>252</v>
      </c>
      <c r="AU16" s="69">
        <f t="shared" si="47"/>
        <v>35.317460317460323</v>
      </c>
      <c r="AV16" s="37">
        <v>40</v>
      </c>
      <c r="AW16" s="37">
        <v>158</v>
      </c>
      <c r="AX16" s="69">
        <f t="shared" si="48"/>
        <v>-74.683544303797461</v>
      </c>
      <c r="AY16" s="37">
        <v>3</v>
      </c>
      <c r="AZ16" s="37">
        <v>24</v>
      </c>
      <c r="BA16" s="69">
        <f t="shared" si="49"/>
        <v>-87.5</v>
      </c>
      <c r="BB16" s="37">
        <v>28</v>
      </c>
      <c r="BC16" s="37">
        <v>87</v>
      </c>
      <c r="BD16" s="69">
        <f t="shared" si="50"/>
        <v>-67.81609195402298</v>
      </c>
      <c r="BE16" s="37">
        <v>1</v>
      </c>
      <c r="BF16" s="37">
        <v>10</v>
      </c>
      <c r="BG16" s="69">
        <f t="shared" si="51"/>
        <v>-90</v>
      </c>
      <c r="BH16" s="37">
        <v>311</v>
      </c>
      <c r="BI16" s="37">
        <v>244</v>
      </c>
      <c r="BJ16" s="69">
        <f t="shared" si="52"/>
        <v>27.459016393442614</v>
      </c>
      <c r="BK16" s="37">
        <v>5072</v>
      </c>
      <c r="BL16" s="37">
        <v>5503</v>
      </c>
      <c r="BM16" s="69">
        <f t="shared" si="53"/>
        <v>-7.8320915864074188</v>
      </c>
      <c r="BN16" s="37">
        <v>1083</v>
      </c>
      <c r="BO16" s="37">
        <v>802</v>
      </c>
      <c r="BP16" s="69">
        <f t="shared" si="54"/>
        <v>35.037406483790519</v>
      </c>
      <c r="BQ16" s="37">
        <v>313</v>
      </c>
      <c r="BR16" s="37">
        <v>355</v>
      </c>
      <c r="BS16" s="69">
        <f t="shared" si="55"/>
        <v>-11.830985915492953</v>
      </c>
      <c r="BT16" s="37">
        <v>215</v>
      </c>
      <c r="BU16" s="37">
        <v>80</v>
      </c>
      <c r="BV16" s="69">
        <f t="shared" si="56"/>
        <v>168.75</v>
      </c>
      <c r="BW16" s="37">
        <v>816</v>
      </c>
      <c r="BX16" s="37">
        <v>665</v>
      </c>
      <c r="BY16" s="69">
        <f t="shared" si="57"/>
        <v>22.70676691729323</v>
      </c>
      <c r="BZ16" s="37">
        <v>771</v>
      </c>
      <c r="CA16" s="37">
        <v>741</v>
      </c>
      <c r="CB16" s="69">
        <f t="shared" si="58"/>
        <v>4.0485829959514108</v>
      </c>
      <c r="CC16" s="37">
        <v>727</v>
      </c>
      <c r="CD16" s="37">
        <v>957</v>
      </c>
      <c r="CE16" s="69">
        <f t="shared" si="59"/>
        <v>-24.03343782654127</v>
      </c>
      <c r="CF16" s="37">
        <v>1112</v>
      </c>
      <c r="CG16" s="37">
        <v>826</v>
      </c>
      <c r="CH16" s="69">
        <f t="shared" si="60"/>
        <v>34.624697336561752</v>
      </c>
      <c r="CI16" s="37">
        <v>279</v>
      </c>
      <c r="CJ16" s="37">
        <v>230</v>
      </c>
      <c r="CK16" s="69">
        <f t="shared" si="61"/>
        <v>21.304347826086968</v>
      </c>
      <c r="CL16" s="37">
        <v>247</v>
      </c>
      <c r="CM16" s="37">
        <v>121</v>
      </c>
      <c r="CN16" s="69">
        <f t="shared" si="62"/>
        <v>104.13223140495869</v>
      </c>
      <c r="CO16" s="37">
        <v>106</v>
      </c>
      <c r="CP16" s="37">
        <v>83</v>
      </c>
      <c r="CQ16" s="69">
        <f t="shared" si="63"/>
        <v>27.710843373493965</v>
      </c>
      <c r="CR16" s="37">
        <v>209</v>
      </c>
      <c r="CS16" s="37">
        <v>179</v>
      </c>
      <c r="CT16" s="69">
        <f t="shared" si="64"/>
        <v>16.759776536312842</v>
      </c>
      <c r="CU16" s="37">
        <v>76</v>
      </c>
      <c r="CV16" s="37">
        <v>61</v>
      </c>
      <c r="CW16" s="69">
        <f t="shared" si="65"/>
        <v>24.590163934426236</v>
      </c>
      <c r="CX16" s="37">
        <v>934</v>
      </c>
      <c r="CY16" s="37">
        <v>939</v>
      </c>
      <c r="CZ16" s="69">
        <f t="shared" si="66"/>
        <v>-0.53248136315229289</v>
      </c>
      <c r="DA16" s="37">
        <v>127</v>
      </c>
      <c r="DB16" s="37">
        <v>103</v>
      </c>
      <c r="DC16" s="69">
        <f t="shared" si="67"/>
        <v>23.300970873786397</v>
      </c>
      <c r="DD16" s="37">
        <v>3183</v>
      </c>
      <c r="DE16" s="37">
        <v>2824</v>
      </c>
      <c r="DF16" s="69">
        <f t="shared" si="68"/>
        <v>12.712464589235118</v>
      </c>
    </row>
    <row r="17" spans="1:110" ht="14.85" customHeight="1">
      <c r="A17" s="91"/>
      <c r="B17" s="38">
        <v>14</v>
      </c>
      <c r="C17" s="37">
        <v>63352</v>
      </c>
      <c r="D17" s="37">
        <v>51311</v>
      </c>
      <c r="E17" s="69">
        <f t="shared" si="33"/>
        <v>23.466703046130455</v>
      </c>
      <c r="F17" s="37">
        <v>19162</v>
      </c>
      <c r="G17" s="37">
        <v>13106</v>
      </c>
      <c r="H17" s="69">
        <f t="shared" si="34"/>
        <v>46.207843735693579</v>
      </c>
      <c r="I17" s="37">
        <v>8897</v>
      </c>
      <c r="J17" s="37">
        <v>7651</v>
      </c>
      <c r="K17" s="69">
        <f t="shared" si="35"/>
        <v>16.285452881976205</v>
      </c>
      <c r="L17" s="37">
        <v>6612</v>
      </c>
      <c r="M17" s="37">
        <v>3727</v>
      </c>
      <c r="N17" s="69">
        <f t="shared" si="36"/>
        <v>77.408103031929173</v>
      </c>
      <c r="O17" s="37">
        <v>1490</v>
      </c>
      <c r="P17" s="37">
        <v>1844</v>
      </c>
      <c r="Q17" s="69">
        <f t="shared" si="37"/>
        <v>-19.197396963123648</v>
      </c>
      <c r="R17" s="37">
        <v>1869</v>
      </c>
      <c r="S17" s="37">
        <v>1576</v>
      </c>
      <c r="T17" s="69">
        <f t="shared" si="38"/>
        <v>18.59137055837563</v>
      </c>
      <c r="U17" s="37">
        <v>2044</v>
      </c>
      <c r="V17" s="37">
        <v>1237</v>
      </c>
      <c r="W17" s="69">
        <f t="shared" si="39"/>
        <v>65.238480194017797</v>
      </c>
      <c r="X17" s="37">
        <v>3156</v>
      </c>
      <c r="Y17" s="37">
        <v>2180</v>
      </c>
      <c r="Z17" s="69">
        <f t="shared" si="40"/>
        <v>44.770642201834868</v>
      </c>
      <c r="AA17" s="37">
        <v>1127</v>
      </c>
      <c r="AB17" s="37">
        <v>871</v>
      </c>
      <c r="AC17" s="69">
        <f t="shared" si="41"/>
        <v>29.391504018369695</v>
      </c>
      <c r="AD17" s="37">
        <v>1293</v>
      </c>
      <c r="AE17" s="37">
        <v>767</v>
      </c>
      <c r="AF17" s="69">
        <f t="shared" si="42"/>
        <v>68.578878748370272</v>
      </c>
      <c r="AG17" s="37">
        <v>1164</v>
      </c>
      <c r="AH17" s="37">
        <v>1263</v>
      </c>
      <c r="AI17" s="69">
        <f t="shared" si="43"/>
        <v>-7.8384798099762509</v>
      </c>
      <c r="AJ17" s="37">
        <v>736</v>
      </c>
      <c r="AK17" s="37">
        <v>479</v>
      </c>
      <c r="AL17" s="69">
        <f t="shared" si="44"/>
        <v>53.65344467640918</v>
      </c>
      <c r="AM17" s="37">
        <v>400</v>
      </c>
      <c r="AN17" s="37">
        <v>577</v>
      </c>
      <c r="AO17" s="69">
        <f t="shared" si="45"/>
        <v>-30.675909878682837</v>
      </c>
      <c r="AP17" s="37">
        <v>269</v>
      </c>
      <c r="AQ17" s="37">
        <v>176</v>
      </c>
      <c r="AR17" s="69">
        <f t="shared" si="46"/>
        <v>52.840909090909079</v>
      </c>
      <c r="AS17" s="37">
        <v>138</v>
      </c>
      <c r="AT17" s="37">
        <v>233</v>
      </c>
      <c r="AU17" s="69">
        <f t="shared" si="47"/>
        <v>-40.772532188841204</v>
      </c>
      <c r="AV17" s="37">
        <v>69</v>
      </c>
      <c r="AW17" s="37">
        <v>164</v>
      </c>
      <c r="AX17" s="69">
        <f t="shared" si="48"/>
        <v>-57.926829268292693</v>
      </c>
      <c r="AY17" s="37">
        <v>25</v>
      </c>
      <c r="AZ17" s="37">
        <v>53</v>
      </c>
      <c r="BA17" s="69">
        <f t="shared" si="49"/>
        <v>-52.830188679245282</v>
      </c>
      <c r="BB17" s="37">
        <v>33</v>
      </c>
      <c r="BC17" s="37">
        <v>77</v>
      </c>
      <c r="BD17" s="69">
        <f t="shared" si="50"/>
        <v>-57.142857142857139</v>
      </c>
      <c r="BE17" s="37">
        <v>0</v>
      </c>
      <c r="BF17" s="37">
        <v>3</v>
      </c>
      <c r="BG17" s="69">
        <f t="shared" si="51"/>
        <v>-100</v>
      </c>
      <c r="BH17" s="37">
        <v>157</v>
      </c>
      <c r="BI17" s="37">
        <v>182</v>
      </c>
      <c r="BJ17" s="69">
        <f t="shared" si="52"/>
        <v>-13.736263736263732</v>
      </c>
      <c r="BK17" s="37">
        <v>5090</v>
      </c>
      <c r="BL17" s="37">
        <v>4732</v>
      </c>
      <c r="BM17" s="69">
        <f t="shared" si="53"/>
        <v>7.56551141166526</v>
      </c>
      <c r="BN17" s="37">
        <v>827</v>
      </c>
      <c r="BO17" s="37">
        <v>899</v>
      </c>
      <c r="BP17" s="69">
        <f t="shared" si="54"/>
        <v>-8.0088987764182384</v>
      </c>
      <c r="BQ17" s="37">
        <v>323</v>
      </c>
      <c r="BR17" s="37">
        <v>419</v>
      </c>
      <c r="BS17" s="69">
        <f t="shared" si="55"/>
        <v>-22.911694510739856</v>
      </c>
      <c r="BT17" s="37">
        <v>220</v>
      </c>
      <c r="BU17" s="37">
        <v>117</v>
      </c>
      <c r="BV17" s="69">
        <f t="shared" si="56"/>
        <v>88.034188034188034</v>
      </c>
      <c r="BW17" s="37">
        <v>827</v>
      </c>
      <c r="BX17" s="37">
        <v>766</v>
      </c>
      <c r="BY17" s="69">
        <f t="shared" si="57"/>
        <v>7.9634464751958234</v>
      </c>
      <c r="BZ17" s="37">
        <v>770</v>
      </c>
      <c r="CA17" s="37">
        <v>699</v>
      </c>
      <c r="CB17" s="69">
        <f t="shared" si="58"/>
        <v>10.157367668097272</v>
      </c>
      <c r="CC17" s="37">
        <v>541</v>
      </c>
      <c r="CD17" s="37">
        <v>1058</v>
      </c>
      <c r="CE17" s="69">
        <f t="shared" si="59"/>
        <v>-48.865784499054818</v>
      </c>
      <c r="CF17" s="37">
        <v>914</v>
      </c>
      <c r="CG17" s="37">
        <v>1019</v>
      </c>
      <c r="CH17" s="69">
        <f t="shared" si="60"/>
        <v>-10.304219823356231</v>
      </c>
      <c r="CI17" s="37">
        <v>306</v>
      </c>
      <c r="CJ17" s="37">
        <v>264</v>
      </c>
      <c r="CK17" s="69">
        <f t="shared" si="61"/>
        <v>15.909090909090917</v>
      </c>
      <c r="CL17" s="37">
        <v>150</v>
      </c>
      <c r="CM17" s="37">
        <v>123</v>
      </c>
      <c r="CN17" s="69">
        <f t="shared" si="62"/>
        <v>21.95121951219512</v>
      </c>
      <c r="CO17" s="37">
        <v>83</v>
      </c>
      <c r="CP17" s="37">
        <v>117</v>
      </c>
      <c r="CQ17" s="69">
        <f t="shared" si="63"/>
        <v>-29.059829059829056</v>
      </c>
      <c r="CR17" s="37">
        <v>171</v>
      </c>
      <c r="CS17" s="37">
        <v>154</v>
      </c>
      <c r="CT17" s="69">
        <f t="shared" si="64"/>
        <v>11.038961038961048</v>
      </c>
      <c r="CU17" s="37">
        <v>90</v>
      </c>
      <c r="CV17" s="37">
        <v>78</v>
      </c>
      <c r="CW17" s="69">
        <f t="shared" si="65"/>
        <v>15.384615384615374</v>
      </c>
      <c r="CX17" s="37">
        <v>1004</v>
      </c>
      <c r="CY17" s="37">
        <v>1307</v>
      </c>
      <c r="CZ17" s="69">
        <f t="shared" si="66"/>
        <v>-23.182861514919662</v>
      </c>
      <c r="DA17" s="37">
        <v>143</v>
      </c>
      <c r="DB17" s="37">
        <v>116</v>
      </c>
      <c r="DC17" s="69">
        <f t="shared" si="67"/>
        <v>23.275862068965523</v>
      </c>
      <c r="DD17" s="37">
        <v>3114</v>
      </c>
      <c r="DE17" s="37">
        <v>3189</v>
      </c>
      <c r="DF17" s="69">
        <f t="shared" si="68"/>
        <v>-2.3518344308560701</v>
      </c>
    </row>
    <row r="18" spans="1:110" ht="14.1" customHeight="1">
      <c r="A18" s="91"/>
      <c r="B18" s="38">
        <v>15</v>
      </c>
      <c r="C18" s="37">
        <v>63629</v>
      </c>
      <c r="D18" s="37">
        <v>57444</v>
      </c>
      <c r="E18" s="69">
        <f t="shared" si="33"/>
        <v>10.76700786853284</v>
      </c>
      <c r="F18" s="37">
        <v>20905</v>
      </c>
      <c r="G18" s="37">
        <v>13858</v>
      </c>
      <c r="H18" s="69">
        <f t="shared" si="34"/>
        <v>50.851493722037809</v>
      </c>
      <c r="I18" s="37">
        <v>8776</v>
      </c>
      <c r="J18" s="37">
        <v>7416</v>
      </c>
      <c r="K18" s="69">
        <f t="shared" si="35"/>
        <v>18.338727076591145</v>
      </c>
      <c r="L18" s="37">
        <v>6630</v>
      </c>
      <c r="M18" s="37">
        <v>3547</v>
      </c>
      <c r="N18" s="69">
        <f t="shared" si="36"/>
        <v>86.91852269523541</v>
      </c>
      <c r="O18" s="37">
        <v>1695</v>
      </c>
      <c r="P18" s="37">
        <v>2346</v>
      </c>
      <c r="Q18" s="69">
        <f t="shared" si="37"/>
        <v>-27.749360613810737</v>
      </c>
      <c r="R18" s="37">
        <v>1388</v>
      </c>
      <c r="S18" s="37">
        <v>1128</v>
      </c>
      <c r="T18" s="69">
        <f t="shared" si="38"/>
        <v>23.049645390070928</v>
      </c>
      <c r="U18" s="37">
        <v>2258</v>
      </c>
      <c r="V18" s="37">
        <v>1611</v>
      </c>
      <c r="W18" s="69">
        <f t="shared" si="39"/>
        <v>40.161390440720048</v>
      </c>
      <c r="X18" s="37">
        <v>2172</v>
      </c>
      <c r="Y18" s="37">
        <v>2907</v>
      </c>
      <c r="Z18" s="69">
        <f t="shared" si="40"/>
        <v>-25.283797729618161</v>
      </c>
      <c r="AA18" s="37">
        <v>1108</v>
      </c>
      <c r="AB18" s="37">
        <v>794</v>
      </c>
      <c r="AC18" s="69">
        <f t="shared" si="41"/>
        <v>39.54659949622166</v>
      </c>
      <c r="AD18" s="37">
        <v>1613</v>
      </c>
      <c r="AE18" s="37">
        <v>1353</v>
      </c>
      <c r="AF18" s="69">
        <f t="shared" si="42"/>
        <v>19.216555801921654</v>
      </c>
      <c r="AG18" s="37">
        <v>1366</v>
      </c>
      <c r="AH18" s="37">
        <v>1130</v>
      </c>
      <c r="AI18" s="69">
        <f t="shared" si="43"/>
        <v>20.884955752212385</v>
      </c>
      <c r="AJ18" s="37">
        <v>611</v>
      </c>
      <c r="AK18" s="37">
        <v>824</v>
      </c>
      <c r="AL18" s="69">
        <f t="shared" si="44"/>
        <v>-25.849514563106801</v>
      </c>
      <c r="AM18" s="37">
        <v>315</v>
      </c>
      <c r="AN18" s="37">
        <v>372</v>
      </c>
      <c r="AO18" s="69">
        <f t="shared" si="45"/>
        <v>-15.322580645161288</v>
      </c>
      <c r="AP18" s="37">
        <v>80</v>
      </c>
      <c r="AQ18" s="37">
        <v>178</v>
      </c>
      <c r="AR18" s="69">
        <f t="shared" si="46"/>
        <v>-55.056179775280903</v>
      </c>
      <c r="AS18" s="37">
        <v>299</v>
      </c>
      <c r="AT18" s="37">
        <v>201</v>
      </c>
      <c r="AU18" s="69">
        <f t="shared" si="47"/>
        <v>48.756218905472636</v>
      </c>
      <c r="AV18" s="37">
        <v>51</v>
      </c>
      <c r="AW18" s="37">
        <v>86</v>
      </c>
      <c r="AX18" s="69">
        <f t="shared" si="48"/>
        <v>-40.697674418604649</v>
      </c>
      <c r="AY18" s="37">
        <v>4</v>
      </c>
      <c r="AZ18" s="37">
        <v>11</v>
      </c>
      <c r="BA18" s="69">
        <f t="shared" si="49"/>
        <v>-63.636363636363633</v>
      </c>
      <c r="BB18" s="37">
        <v>39</v>
      </c>
      <c r="BC18" s="37">
        <v>55</v>
      </c>
      <c r="BD18" s="69">
        <f t="shared" si="50"/>
        <v>-29.09090909090909</v>
      </c>
      <c r="BE18" s="37">
        <v>3</v>
      </c>
      <c r="BF18" s="37">
        <v>0</v>
      </c>
      <c r="BG18" s="69" t="str">
        <f t="shared" si="51"/>
        <v/>
      </c>
      <c r="BH18" s="37">
        <v>209</v>
      </c>
      <c r="BI18" s="37">
        <v>229</v>
      </c>
      <c r="BJ18" s="69">
        <f t="shared" si="52"/>
        <v>-8.7336244541484689</v>
      </c>
      <c r="BK18" s="37">
        <v>4549</v>
      </c>
      <c r="BL18" s="37">
        <v>5109</v>
      </c>
      <c r="BM18" s="69">
        <f t="shared" si="53"/>
        <v>-10.961049128988066</v>
      </c>
      <c r="BN18" s="37">
        <v>952</v>
      </c>
      <c r="BO18" s="37">
        <v>1434</v>
      </c>
      <c r="BP18" s="69">
        <f t="shared" si="54"/>
        <v>-33.612273361227338</v>
      </c>
      <c r="BQ18" s="37">
        <v>439</v>
      </c>
      <c r="BR18" s="37">
        <v>441</v>
      </c>
      <c r="BS18" s="69">
        <f t="shared" si="55"/>
        <v>-0.45351473922902175</v>
      </c>
      <c r="BT18" s="37">
        <v>147</v>
      </c>
      <c r="BU18" s="37">
        <v>161</v>
      </c>
      <c r="BV18" s="69">
        <f t="shared" si="56"/>
        <v>-8.6956521739130483</v>
      </c>
      <c r="BW18" s="37">
        <v>567</v>
      </c>
      <c r="BX18" s="37">
        <v>840</v>
      </c>
      <c r="BY18" s="69">
        <f t="shared" si="57"/>
        <v>-32.499999999999993</v>
      </c>
      <c r="BZ18" s="37">
        <v>864</v>
      </c>
      <c r="CA18" s="37">
        <v>1315</v>
      </c>
      <c r="CB18" s="69">
        <f t="shared" si="58"/>
        <v>-34.29657794676806</v>
      </c>
      <c r="CC18" s="37">
        <v>560</v>
      </c>
      <c r="CD18" s="37">
        <v>3273</v>
      </c>
      <c r="CE18" s="69">
        <f t="shared" si="59"/>
        <v>-82.89031469599756</v>
      </c>
      <c r="CF18" s="37">
        <v>745</v>
      </c>
      <c r="CG18" s="37">
        <v>911</v>
      </c>
      <c r="CH18" s="69">
        <f t="shared" si="60"/>
        <v>-18.221734357848518</v>
      </c>
      <c r="CI18" s="37">
        <v>243</v>
      </c>
      <c r="CJ18" s="37">
        <v>224</v>
      </c>
      <c r="CK18" s="69">
        <f t="shared" si="61"/>
        <v>8.4821428571428612</v>
      </c>
      <c r="CL18" s="37">
        <v>125</v>
      </c>
      <c r="CM18" s="37">
        <v>148</v>
      </c>
      <c r="CN18" s="69">
        <f t="shared" si="62"/>
        <v>-15.540540540540537</v>
      </c>
      <c r="CO18" s="37">
        <v>154</v>
      </c>
      <c r="CP18" s="37">
        <v>79</v>
      </c>
      <c r="CQ18" s="69">
        <f t="shared" si="63"/>
        <v>94.936708860759495</v>
      </c>
      <c r="CR18" s="37">
        <v>219</v>
      </c>
      <c r="CS18" s="37">
        <v>187</v>
      </c>
      <c r="CT18" s="69">
        <f t="shared" si="64"/>
        <v>17.112299465240643</v>
      </c>
      <c r="CU18" s="37">
        <v>62</v>
      </c>
      <c r="CV18" s="37">
        <v>83</v>
      </c>
      <c r="CW18" s="69">
        <f t="shared" si="65"/>
        <v>-25.30120481927711</v>
      </c>
      <c r="CX18" s="37">
        <v>969</v>
      </c>
      <c r="CY18" s="37">
        <v>1562</v>
      </c>
      <c r="CZ18" s="69">
        <f t="shared" si="66"/>
        <v>-37.964148527528806</v>
      </c>
      <c r="DA18" s="37">
        <v>160</v>
      </c>
      <c r="DB18" s="37">
        <v>241</v>
      </c>
      <c r="DC18" s="69">
        <f t="shared" si="67"/>
        <v>-33.609958506224068</v>
      </c>
      <c r="DD18" s="37">
        <v>3215</v>
      </c>
      <c r="DE18" s="37">
        <v>3302</v>
      </c>
      <c r="DF18" s="69">
        <f t="shared" si="68"/>
        <v>-2.6347668079951592</v>
      </c>
    </row>
    <row r="19" spans="1:110" ht="14.1" customHeight="1">
      <c r="A19" s="91"/>
      <c r="B19" s="38">
        <v>16</v>
      </c>
      <c r="C19" s="37">
        <v>75227</v>
      </c>
      <c r="D19" s="37">
        <v>55440</v>
      </c>
      <c r="E19" s="69">
        <f t="shared" si="33"/>
        <v>35.690836940836945</v>
      </c>
      <c r="F19" s="37">
        <v>24010</v>
      </c>
      <c r="G19" s="37">
        <v>16006</v>
      </c>
      <c r="H19" s="69">
        <f t="shared" si="34"/>
        <v>50.006247657128576</v>
      </c>
      <c r="I19" s="37">
        <v>10386</v>
      </c>
      <c r="J19" s="37">
        <v>7115</v>
      </c>
      <c r="K19" s="69">
        <f t="shared" si="35"/>
        <v>45.973295853829946</v>
      </c>
      <c r="L19" s="37">
        <v>6709</v>
      </c>
      <c r="M19" s="37">
        <v>4727</v>
      </c>
      <c r="N19" s="69">
        <f t="shared" si="36"/>
        <v>41.929342077427535</v>
      </c>
      <c r="O19" s="37">
        <v>1766</v>
      </c>
      <c r="P19" s="37">
        <v>3676</v>
      </c>
      <c r="Q19" s="69">
        <f t="shared" si="37"/>
        <v>-51.958650707290531</v>
      </c>
      <c r="R19" s="37">
        <v>1319</v>
      </c>
      <c r="S19" s="37">
        <v>895</v>
      </c>
      <c r="T19" s="69">
        <f t="shared" si="38"/>
        <v>47.374301675977648</v>
      </c>
      <c r="U19" s="37">
        <v>2512</v>
      </c>
      <c r="V19" s="37">
        <v>1657</v>
      </c>
      <c r="W19" s="69">
        <f t="shared" si="39"/>
        <v>51.599275799637901</v>
      </c>
      <c r="X19" s="37">
        <v>3573</v>
      </c>
      <c r="Y19" s="37">
        <v>2782</v>
      </c>
      <c r="Z19" s="69">
        <f t="shared" si="40"/>
        <v>28.432782171099923</v>
      </c>
      <c r="AA19" s="37">
        <v>1194</v>
      </c>
      <c r="AB19" s="37">
        <v>1107</v>
      </c>
      <c r="AC19" s="69">
        <f t="shared" si="41"/>
        <v>7.8590785907859173</v>
      </c>
      <c r="AD19" s="37">
        <v>1917</v>
      </c>
      <c r="AE19" s="37">
        <v>953</v>
      </c>
      <c r="AF19" s="69">
        <f t="shared" si="42"/>
        <v>101.15424973767051</v>
      </c>
      <c r="AG19" s="37">
        <v>1382</v>
      </c>
      <c r="AH19" s="37">
        <v>1799</v>
      </c>
      <c r="AI19" s="69">
        <f t="shared" si="43"/>
        <v>-23.179544191217339</v>
      </c>
      <c r="AJ19" s="37">
        <v>1044</v>
      </c>
      <c r="AK19" s="37">
        <v>508</v>
      </c>
      <c r="AL19" s="69">
        <f t="shared" si="44"/>
        <v>105.51181102362204</v>
      </c>
      <c r="AM19" s="37">
        <v>658</v>
      </c>
      <c r="AN19" s="37">
        <v>290</v>
      </c>
      <c r="AO19" s="69">
        <f t="shared" si="45"/>
        <v>126.89655172413792</v>
      </c>
      <c r="AP19" s="37">
        <v>329</v>
      </c>
      <c r="AQ19" s="37">
        <v>108</v>
      </c>
      <c r="AR19" s="69">
        <f t="shared" si="46"/>
        <v>204.62962962962962</v>
      </c>
      <c r="AS19" s="37">
        <v>143</v>
      </c>
      <c r="AT19" s="37">
        <v>228</v>
      </c>
      <c r="AU19" s="69">
        <f t="shared" si="47"/>
        <v>-37.280701754385973</v>
      </c>
      <c r="AV19" s="37">
        <v>27</v>
      </c>
      <c r="AW19" s="37">
        <v>132</v>
      </c>
      <c r="AX19" s="69">
        <f t="shared" si="48"/>
        <v>-79.545454545454547</v>
      </c>
      <c r="AY19" s="37">
        <v>6</v>
      </c>
      <c r="AZ19" s="37">
        <v>42</v>
      </c>
      <c r="BA19" s="69">
        <f t="shared" si="49"/>
        <v>-85.714285714285722</v>
      </c>
      <c r="BB19" s="37">
        <v>14</v>
      </c>
      <c r="BC19" s="37">
        <v>61</v>
      </c>
      <c r="BD19" s="69">
        <f t="shared" si="50"/>
        <v>-77.049180327868854</v>
      </c>
      <c r="BE19" s="37">
        <v>3</v>
      </c>
      <c r="BF19" s="37">
        <v>4</v>
      </c>
      <c r="BG19" s="69">
        <f t="shared" si="51"/>
        <v>-25</v>
      </c>
      <c r="BH19" s="37">
        <v>233</v>
      </c>
      <c r="BI19" s="37">
        <v>277</v>
      </c>
      <c r="BJ19" s="69">
        <f t="shared" si="52"/>
        <v>-15.884476534296033</v>
      </c>
      <c r="BK19" s="37">
        <v>5989</v>
      </c>
      <c r="BL19" s="37">
        <v>4464</v>
      </c>
      <c r="BM19" s="69">
        <f t="shared" si="53"/>
        <v>34.162186379928315</v>
      </c>
      <c r="BN19" s="37">
        <v>1491</v>
      </c>
      <c r="BO19" s="37">
        <v>831</v>
      </c>
      <c r="BP19" s="69">
        <f t="shared" si="54"/>
        <v>79.422382671480136</v>
      </c>
      <c r="BQ19" s="37">
        <v>379</v>
      </c>
      <c r="BR19" s="37">
        <v>330</v>
      </c>
      <c r="BS19" s="69">
        <f t="shared" si="55"/>
        <v>14.848484848484844</v>
      </c>
      <c r="BT19" s="37">
        <v>254</v>
      </c>
      <c r="BU19" s="37">
        <v>108</v>
      </c>
      <c r="BV19" s="69">
        <f t="shared" si="56"/>
        <v>135.18518518518516</v>
      </c>
      <c r="BW19" s="37">
        <v>869</v>
      </c>
      <c r="BX19" s="37">
        <v>719</v>
      </c>
      <c r="BY19" s="69">
        <f t="shared" si="57"/>
        <v>20.862308762169679</v>
      </c>
      <c r="BZ19" s="37">
        <v>1462</v>
      </c>
      <c r="CA19" s="37">
        <v>711</v>
      </c>
      <c r="CB19" s="69">
        <f t="shared" si="58"/>
        <v>105.62587904360056</v>
      </c>
      <c r="CC19" s="37">
        <v>481</v>
      </c>
      <c r="CD19" s="37">
        <v>652</v>
      </c>
      <c r="CE19" s="69">
        <f t="shared" si="59"/>
        <v>-26.226993865030678</v>
      </c>
      <c r="CF19" s="37">
        <v>804</v>
      </c>
      <c r="CG19" s="37">
        <v>628</v>
      </c>
      <c r="CH19" s="69">
        <f t="shared" si="60"/>
        <v>28.025477707006363</v>
      </c>
      <c r="CI19" s="37">
        <v>239</v>
      </c>
      <c r="CJ19" s="37">
        <v>207</v>
      </c>
      <c r="CK19" s="69">
        <f t="shared" si="61"/>
        <v>15.458937198067634</v>
      </c>
      <c r="CL19" s="37">
        <v>159</v>
      </c>
      <c r="CM19" s="37">
        <v>148</v>
      </c>
      <c r="CN19" s="69">
        <f t="shared" si="62"/>
        <v>7.4324324324324342</v>
      </c>
      <c r="CO19" s="37">
        <v>108</v>
      </c>
      <c r="CP19" s="37">
        <v>98</v>
      </c>
      <c r="CQ19" s="69">
        <f t="shared" si="63"/>
        <v>10.20408163265305</v>
      </c>
      <c r="CR19" s="37">
        <v>151</v>
      </c>
      <c r="CS19" s="37">
        <v>160</v>
      </c>
      <c r="CT19" s="69">
        <f t="shared" si="64"/>
        <v>-5.6250000000000018</v>
      </c>
      <c r="CU19" s="37">
        <v>79</v>
      </c>
      <c r="CV19" s="37">
        <v>72</v>
      </c>
      <c r="CW19" s="69">
        <f t="shared" si="65"/>
        <v>9.7222222222222321</v>
      </c>
      <c r="CX19" s="37">
        <v>1539</v>
      </c>
      <c r="CY19" s="37">
        <v>980</v>
      </c>
      <c r="CZ19" s="69">
        <f t="shared" si="66"/>
        <v>57.040816326530617</v>
      </c>
      <c r="DA19" s="37">
        <v>208</v>
      </c>
      <c r="DB19" s="37">
        <v>123</v>
      </c>
      <c r="DC19" s="69">
        <f t="shared" si="67"/>
        <v>69.105691056910572</v>
      </c>
      <c r="DD19" s="37">
        <v>3692</v>
      </c>
      <c r="DE19" s="37">
        <v>2752</v>
      </c>
      <c r="DF19" s="69">
        <f t="shared" si="68"/>
        <v>34.156976744186053</v>
      </c>
    </row>
    <row r="20" spans="1:110" ht="14.1" customHeight="1">
      <c r="A20" s="91"/>
      <c r="B20" s="38">
        <v>17</v>
      </c>
      <c r="C20" s="37">
        <v>70516</v>
      </c>
      <c r="D20" s="37">
        <v>68350</v>
      </c>
      <c r="E20" s="69">
        <f t="shared" si="33"/>
        <v>3.1689831748354047</v>
      </c>
      <c r="F20" s="37">
        <v>23411</v>
      </c>
      <c r="G20" s="37">
        <v>19380</v>
      </c>
      <c r="H20" s="69">
        <f t="shared" si="34"/>
        <v>20.799793601651185</v>
      </c>
      <c r="I20" s="37">
        <v>13564</v>
      </c>
      <c r="J20" s="37">
        <v>8729</v>
      </c>
      <c r="K20" s="69">
        <f t="shared" si="35"/>
        <v>55.390079046855313</v>
      </c>
      <c r="L20" s="37">
        <v>7045</v>
      </c>
      <c r="M20" s="37">
        <v>8366</v>
      </c>
      <c r="N20" s="69">
        <f t="shared" si="36"/>
        <v>-15.790102797035621</v>
      </c>
      <c r="O20" s="37">
        <v>2036</v>
      </c>
      <c r="P20" s="37">
        <v>3757</v>
      </c>
      <c r="Q20" s="69">
        <f t="shared" si="37"/>
        <v>-45.807825392600478</v>
      </c>
      <c r="R20" s="37">
        <v>1236</v>
      </c>
      <c r="S20" s="37">
        <v>1090</v>
      </c>
      <c r="T20" s="69">
        <f t="shared" si="38"/>
        <v>13.394495412844032</v>
      </c>
      <c r="U20" s="37">
        <v>1963</v>
      </c>
      <c r="V20" s="37">
        <v>1977</v>
      </c>
      <c r="W20" s="69">
        <f t="shared" si="39"/>
        <v>-0.70814365199797225</v>
      </c>
      <c r="X20" s="37">
        <v>2334</v>
      </c>
      <c r="Y20" s="37">
        <v>3547</v>
      </c>
      <c r="Z20" s="69">
        <f t="shared" si="40"/>
        <v>-34.197913729912599</v>
      </c>
      <c r="AA20" s="37">
        <v>1174</v>
      </c>
      <c r="AB20" s="37">
        <v>1033</v>
      </c>
      <c r="AC20" s="69">
        <f t="shared" si="41"/>
        <v>13.649564375605028</v>
      </c>
      <c r="AD20" s="37">
        <v>1231</v>
      </c>
      <c r="AE20" s="37">
        <v>1278</v>
      </c>
      <c r="AF20" s="69">
        <f t="shared" si="42"/>
        <v>-3.6776212832550836</v>
      </c>
      <c r="AG20" s="37">
        <v>1301</v>
      </c>
      <c r="AH20" s="37">
        <v>1663</v>
      </c>
      <c r="AI20" s="69">
        <f t="shared" si="43"/>
        <v>-21.76788935658449</v>
      </c>
      <c r="AJ20" s="37">
        <v>427</v>
      </c>
      <c r="AK20" s="37">
        <v>856</v>
      </c>
      <c r="AL20" s="69">
        <f t="shared" si="44"/>
        <v>-50.116822429906534</v>
      </c>
      <c r="AM20" s="37">
        <v>281</v>
      </c>
      <c r="AN20" s="37">
        <v>491</v>
      </c>
      <c r="AO20" s="69">
        <f t="shared" si="45"/>
        <v>-42.769857433808554</v>
      </c>
      <c r="AP20" s="37">
        <v>141</v>
      </c>
      <c r="AQ20" s="37">
        <v>269</v>
      </c>
      <c r="AR20" s="69">
        <f t="shared" si="46"/>
        <v>-47.583643122676577</v>
      </c>
      <c r="AS20" s="37">
        <v>123</v>
      </c>
      <c r="AT20" s="37">
        <v>251</v>
      </c>
      <c r="AU20" s="69">
        <f t="shared" si="47"/>
        <v>-50.996015936254977</v>
      </c>
      <c r="AV20" s="37">
        <v>35</v>
      </c>
      <c r="AW20" s="37">
        <v>87</v>
      </c>
      <c r="AX20" s="69">
        <f t="shared" si="48"/>
        <v>-59.770114942528728</v>
      </c>
      <c r="AY20" s="37">
        <v>3</v>
      </c>
      <c r="AZ20" s="37">
        <v>24</v>
      </c>
      <c r="BA20" s="69">
        <f t="shared" si="49"/>
        <v>-87.5</v>
      </c>
      <c r="BB20" s="37">
        <v>27</v>
      </c>
      <c r="BC20" s="37">
        <v>28</v>
      </c>
      <c r="BD20" s="69">
        <f t="shared" si="50"/>
        <v>-3.5714285714285698</v>
      </c>
      <c r="BE20" s="37">
        <v>1</v>
      </c>
      <c r="BF20" s="37">
        <v>3</v>
      </c>
      <c r="BG20" s="69">
        <f t="shared" si="51"/>
        <v>-66.666666666666671</v>
      </c>
      <c r="BH20" s="37">
        <v>356</v>
      </c>
      <c r="BI20" s="37">
        <v>154</v>
      </c>
      <c r="BJ20" s="69">
        <f t="shared" si="52"/>
        <v>131.16883116883119</v>
      </c>
      <c r="BK20" s="37">
        <v>4793</v>
      </c>
      <c r="BL20" s="37">
        <v>4798</v>
      </c>
      <c r="BM20" s="69">
        <f t="shared" si="53"/>
        <v>-0.10421008753647154</v>
      </c>
      <c r="BN20" s="37">
        <v>962</v>
      </c>
      <c r="BO20" s="37">
        <v>1118</v>
      </c>
      <c r="BP20" s="69">
        <f t="shared" si="54"/>
        <v>-13.953488372093027</v>
      </c>
      <c r="BQ20" s="37">
        <v>235</v>
      </c>
      <c r="BR20" s="37">
        <v>352</v>
      </c>
      <c r="BS20" s="69">
        <f t="shared" si="55"/>
        <v>-33.238636363636367</v>
      </c>
      <c r="BT20" s="37">
        <v>232</v>
      </c>
      <c r="BU20" s="37">
        <v>115</v>
      </c>
      <c r="BV20" s="69">
        <f t="shared" si="56"/>
        <v>101.7391304347826</v>
      </c>
      <c r="BW20" s="37">
        <v>702</v>
      </c>
      <c r="BX20" s="37">
        <v>1179</v>
      </c>
      <c r="BY20" s="69">
        <f t="shared" si="57"/>
        <v>-40.458015267175576</v>
      </c>
      <c r="BZ20" s="37">
        <v>661</v>
      </c>
      <c r="CA20" s="37">
        <v>720</v>
      </c>
      <c r="CB20" s="69">
        <f t="shared" si="58"/>
        <v>-8.1944444444444482</v>
      </c>
      <c r="CC20" s="37">
        <v>539</v>
      </c>
      <c r="CD20" s="37">
        <v>630</v>
      </c>
      <c r="CE20" s="69">
        <f t="shared" si="59"/>
        <v>-14.444444444444448</v>
      </c>
      <c r="CF20" s="37">
        <v>745</v>
      </c>
      <c r="CG20" s="37">
        <v>675</v>
      </c>
      <c r="CH20" s="69">
        <f t="shared" si="60"/>
        <v>10.370370370370363</v>
      </c>
      <c r="CI20" s="37">
        <v>222</v>
      </c>
      <c r="CJ20" s="37">
        <v>540</v>
      </c>
      <c r="CK20" s="69">
        <f t="shared" si="61"/>
        <v>-58.888888888888893</v>
      </c>
      <c r="CL20" s="37">
        <v>216</v>
      </c>
      <c r="CM20" s="37">
        <v>199</v>
      </c>
      <c r="CN20" s="69">
        <f t="shared" si="62"/>
        <v>8.5427135678392006</v>
      </c>
      <c r="CO20" s="37">
        <v>104</v>
      </c>
      <c r="CP20" s="37">
        <v>115</v>
      </c>
      <c r="CQ20" s="69">
        <f t="shared" si="63"/>
        <v>-9.5652173913043477</v>
      </c>
      <c r="CR20" s="37">
        <v>358</v>
      </c>
      <c r="CS20" s="37">
        <v>200</v>
      </c>
      <c r="CT20" s="69">
        <f t="shared" si="64"/>
        <v>79</v>
      </c>
      <c r="CU20" s="37">
        <v>53</v>
      </c>
      <c r="CV20" s="37">
        <v>47</v>
      </c>
      <c r="CW20" s="69">
        <f t="shared" si="65"/>
        <v>12.765957446808507</v>
      </c>
      <c r="CX20" s="37">
        <v>673</v>
      </c>
      <c r="CY20" s="37">
        <v>1548</v>
      </c>
      <c r="CZ20" s="69">
        <f t="shared" si="66"/>
        <v>-56.524547803617573</v>
      </c>
      <c r="DA20" s="37">
        <v>102</v>
      </c>
      <c r="DB20" s="37">
        <v>225</v>
      </c>
      <c r="DC20" s="69">
        <f t="shared" si="67"/>
        <v>-54.666666666666664</v>
      </c>
      <c r="DD20" s="37">
        <v>3083</v>
      </c>
      <c r="DE20" s="37">
        <v>2769</v>
      </c>
      <c r="DF20" s="69">
        <f t="shared" si="68"/>
        <v>11.339833875045136</v>
      </c>
    </row>
    <row r="21" spans="1:110" ht="14.1" customHeight="1">
      <c r="A21" s="91"/>
      <c r="B21" s="38">
        <v>18</v>
      </c>
      <c r="C21" s="37">
        <v>61835</v>
      </c>
      <c r="D21" s="37">
        <v>70626</v>
      </c>
      <c r="E21" s="69">
        <f t="shared" si="33"/>
        <v>-12.447257383966248</v>
      </c>
      <c r="F21" s="37">
        <v>16931</v>
      </c>
      <c r="G21" s="37">
        <v>16534</v>
      </c>
      <c r="H21" s="69">
        <f t="shared" si="34"/>
        <v>2.4011128583524943</v>
      </c>
      <c r="I21" s="37">
        <v>11062</v>
      </c>
      <c r="J21" s="37">
        <v>15281</v>
      </c>
      <c r="K21" s="69">
        <f t="shared" si="35"/>
        <v>-27.609449643347951</v>
      </c>
      <c r="L21" s="37">
        <v>6242</v>
      </c>
      <c r="M21" s="37">
        <v>6002</v>
      </c>
      <c r="N21" s="69">
        <f t="shared" si="36"/>
        <v>3.9986671109630167</v>
      </c>
      <c r="O21" s="37">
        <v>2324</v>
      </c>
      <c r="P21" s="37">
        <v>3792</v>
      </c>
      <c r="Q21" s="69">
        <f t="shared" si="37"/>
        <v>-38.713080168776372</v>
      </c>
      <c r="R21" s="37">
        <v>1206</v>
      </c>
      <c r="S21" s="37">
        <v>1016</v>
      </c>
      <c r="T21" s="69">
        <f t="shared" si="38"/>
        <v>18.700787401574793</v>
      </c>
      <c r="U21" s="37">
        <v>2126</v>
      </c>
      <c r="V21" s="37">
        <v>1698</v>
      </c>
      <c r="W21" s="69">
        <f t="shared" si="39"/>
        <v>25.206124852767964</v>
      </c>
      <c r="X21" s="37">
        <v>2015</v>
      </c>
      <c r="Y21" s="37">
        <v>2306</v>
      </c>
      <c r="Z21" s="69">
        <f t="shared" si="40"/>
        <v>-12.619254119687772</v>
      </c>
      <c r="AA21" s="37">
        <v>1346</v>
      </c>
      <c r="AB21" s="37">
        <v>1230</v>
      </c>
      <c r="AC21" s="69">
        <f t="shared" si="41"/>
        <v>9.430894308943083</v>
      </c>
      <c r="AD21" s="37">
        <v>848</v>
      </c>
      <c r="AE21" s="37">
        <v>1185</v>
      </c>
      <c r="AF21" s="69">
        <f t="shared" si="42"/>
        <v>-28.438818565400847</v>
      </c>
      <c r="AG21" s="37">
        <v>1364</v>
      </c>
      <c r="AH21" s="37">
        <v>1695</v>
      </c>
      <c r="AI21" s="69">
        <f t="shared" si="43"/>
        <v>-19.528023598820056</v>
      </c>
      <c r="AJ21" s="37">
        <v>463</v>
      </c>
      <c r="AK21" s="37">
        <v>1030</v>
      </c>
      <c r="AL21" s="69">
        <f t="shared" si="44"/>
        <v>-55.048543689320397</v>
      </c>
      <c r="AM21" s="37">
        <v>429</v>
      </c>
      <c r="AN21" s="37">
        <v>458</v>
      </c>
      <c r="AO21" s="69">
        <f t="shared" si="45"/>
        <v>-6.3318777292576396</v>
      </c>
      <c r="AP21" s="37">
        <v>315</v>
      </c>
      <c r="AQ21" s="37">
        <v>80</v>
      </c>
      <c r="AR21" s="69">
        <f t="shared" si="46"/>
        <v>293.75</v>
      </c>
      <c r="AS21" s="37">
        <v>194</v>
      </c>
      <c r="AT21" s="37">
        <v>41</v>
      </c>
      <c r="AU21" s="69">
        <f t="shared" si="47"/>
        <v>373.17073170731703</v>
      </c>
      <c r="AV21" s="37">
        <v>86</v>
      </c>
      <c r="AW21" s="37">
        <v>142</v>
      </c>
      <c r="AX21" s="69">
        <f t="shared" si="48"/>
        <v>-39.436619718309863</v>
      </c>
      <c r="AY21" s="37">
        <v>30</v>
      </c>
      <c r="AZ21" s="37">
        <v>32</v>
      </c>
      <c r="BA21" s="69">
        <f t="shared" si="49"/>
        <v>-6.25</v>
      </c>
      <c r="BB21" s="37">
        <v>49</v>
      </c>
      <c r="BC21" s="37">
        <v>46</v>
      </c>
      <c r="BD21" s="69">
        <f t="shared" si="50"/>
        <v>6.5217391304347894</v>
      </c>
      <c r="BE21" s="37">
        <v>2</v>
      </c>
      <c r="BF21" s="37">
        <v>39</v>
      </c>
      <c r="BG21" s="69">
        <f t="shared" si="51"/>
        <v>-94.871794871794862</v>
      </c>
      <c r="BH21" s="37">
        <v>294</v>
      </c>
      <c r="BI21" s="37">
        <v>363</v>
      </c>
      <c r="BJ21" s="69">
        <f t="shared" si="52"/>
        <v>-19.008264462809919</v>
      </c>
      <c r="BK21" s="37">
        <v>5171</v>
      </c>
      <c r="BL21" s="37">
        <v>5808</v>
      </c>
      <c r="BM21" s="69">
        <f t="shared" si="53"/>
        <v>-10.967630853994493</v>
      </c>
      <c r="BN21" s="37">
        <v>958</v>
      </c>
      <c r="BO21" s="37">
        <v>1140</v>
      </c>
      <c r="BP21" s="69">
        <f t="shared" si="54"/>
        <v>-15.96491228070176</v>
      </c>
      <c r="BQ21" s="37">
        <v>253</v>
      </c>
      <c r="BR21" s="37">
        <v>366</v>
      </c>
      <c r="BS21" s="69">
        <f t="shared" si="55"/>
        <v>-30.874316939890711</v>
      </c>
      <c r="BT21" s="37">
        <v>133</v>
      </c>
      <c r="BU21" s="37">
        <v>135</v>
      </c>
      <c r="BV21" s="69">
        <f t="shared" si="56"/>
        <v>-1.4814814814814836</v>
      </c>
      <c r="BW21" s="37">
        <v>834</v>
      </c>
      <c r="BX21" s="37">
        <v>791</v>
      </c>
      <c r="BY21" s="69">
        <f t="shared" si="57"/>
        <v>5.436156763590394</v>
      </c>
      <c r="BZ21" s="37">
        <v>720</v>
      </c>
      <c r="CA21" s="37">
        <v>980</v>
      </c>
      <c r="CB21" s="69">
        <f t="shared" si="58"/>
        <v>-26.530612244897956</v>
      </c>
      <c r="CC21" s="37">
        <v>472</v>
      </c>
      <c r="CD21" s="37">
        <v>782</v>
      </c>
      <c r="CE21" s="69">
        <f t="shared" si="59"/>
        <v>-39.641943734015349</v>
      </c>
      <c r="CF21" s="37">
        <v>921</v>
      </c>
      <c r="CG21" s="37">
        <v>674</v>
      </c>
      <c r="CH21" s="69">
        <f t="shared" si="60"/>
        <v>36.646884272997028</v>
      </c>
      <c r="CI21" s="37">
        <v>210</v>
      </c>
      <c r="CJ21" s="37">
        <v>570</v>
      </c>
      <c r="CK21" s="69">
        <f t="shared" si="61"/>
        <v>-63.157894736842103</v>
      </c>
      <c r="CL21" s="37">
        <v>183</v>
      </c>
      <c r="CM21" s="37">
        <v>192</v>
      </c>
      <c r="CN21" s="69">
        <f t="shared" si="62"/>
        <v>-4.6875</v>
      </c>
      <c r="CO21" s="37">
        <v>78</v>
      </c>
      <c r="CP21" s="37">
        <v>107</v>
      </c>
      <c r="CQ21" s="69">
        <f t="shared" si="63"/>
        <v>-27.10280373831776</v>
      </c>
      <c r="CR21" s="37">
        <v>348</v>
      </c>
      <c r="CS21" s="37">
        <v>406</v>
      </c>
      <c r="CT21" s="69">
        <f t="shared" si="64"/>
        <v>-14.28571428571429</v>
      </c>
      <c r="CU21" s="37">
        <v>78</v>
      </c>
      <c r="CV21" s="37">
        <v>83</v>
      </c>
      <c r="CW21" s="69">
        <f t="shared" si="65"/>
        <v>-6.0240963855421654</v>
      </c>
      <c r="CX21" s="37">
        <v>922</v>
      </c>
      <c r="CY21" s="37">
        <v>1310</v>
      </c>
      <c r="CZ21" s="69">
        <f t="shared" si="66"/>
        <v>-29.618320610687022</v>
      </c>
      <c r="DA21" s="37">
        <v>157</v>
      </c>
      <c r="DB21" s="37">
        <v>140</v>
      </c>
      <c r="DC21" s="69">
        <f t="shared" si="67"/>
        <v>12.142857142857144</v>
      </c>
      <c r="DD21" s="37">
        <v>3009</v>
      </c>
      <c r="DE21" s="37">
        <v>3985</v>
      </c>
      <c r="DF21" s="69">
        <f t="shared" si="68"/>
        <v>-24.491844416562103</v>
      </c>
    </row>
    <row r="22" spans="1:110" ht="14.1" customHeight="1">
      <c r="A22" s="91"/>
      <c r="B22" s="38">
        <v>19</v>
      </c>
      <c r="C22" s="37">
        <v>61090</v>
      </c>
      <c r="D22" s="37">
        <v>56288</v>
      </c>
      <c r="E22" s="69">
        <f t="shared" si="33"/>
        <v>8.5311256395679269</v>
      </c>
      <c r="F22" s="37">
        <v>18061</v>
      </c>
      <c r="G22" s="37">
        <v>13947</v>
      </c>
      <c r="H22" s="69">
        <f t="shared" si="34"/>
        <v>29.497382949738295</v>
      </c>
      <c r="I22" s="37">
        <v>7269</v>
      </c>
      <c r="J22" s="37">
        <v>9486</v>
      </c>
      <c r="K22" s="69">
        <f t="shared" si="35"/>
        <v>-23.371283997469959</v>
      </c>
      <c r="L22" s="37">
        <v>4744</v>
      </c>
      <c r="M22" s="37">
        <v>6215</v>
      </c>
      <c r="N22" s="69">
        <f t="shared" si="36"/>
        <v>-23.668543845534995</v>
      </c>
      <c r="O22" s="37">
        <v>1618</v>
      </c>
      <c r="P22" s="37">
        <v>3076</v>
      </c>
      <c r="Q22" s="69">
        <f t="shared" si="37"/>
        <v>-47.399219765929779</v>
      </c>
      <c r="R22" s="37">
        <v>1188</v>
      </c>
      <c r="S22" s="37">
        <v>933</v>
      </c>
      <c r="T22" s="69">
        <f t="shared" si="38"/>
        <v>27.331189710610925</v>
      </c>
      <c r="U22" s="37">
        <v>1534</v>
      </c>
      <c r="V22" s="37">
        <v>1709</v>
      </c>
      <c r="W22" s="69">
        <f t="shared" si="39"/>
        <v>-10.239906377998832</v>
      </c>
      <c r="X22" s="37">
        <v>2416</v>
      </c>
      <c r="Y22" s="37">
        <v>1540</v>
      </c>
      <c r="Z22" s="69">
        <f t="shared" si="40"/>
        <v>56.883116883116891</v>
      </c>
      <c r="AA22" s="37">
        <v>1074</v>
      </c>
      <c r="AB22" s="37">
        <v>1079</v>
      </c>
      <c r="AC22" s="69">
        <f t="shared" si="41"/>
        <v>-0.46339202965709481</v>
      </c>
      <c r="AD22" s="37">
        <v>1645</v>
      </c>
      <c r="AE22" s="37">
        <v>1132</v>
      </c>
      <c r="AF22" s="69">
        <f t="shared" si="42"/>
        <v>45.318021201413416</v>
      </c>
      <c r="AG22" s="37">
        <v>1478</v>
      </c>
      <c r="AH22" s="37">
        <v>1061</v>
      </c>
      <c r="AI22" s="69">
        <f t="shared" si="43"/>
        <v>39.30254476908577</v>
      </c>
      <c r="AJ22" s="37">
        <v>859</v>
      </c>
      <c r="AK22" s="37">
        <v>634</v>
      </c>
      <c r="AL22" s="69">
        <f t="shared" si="44"/>
        <v>35.488958990536275</v>
      </c>
      <c r="AM22" s="37">
        <v>540</v>
      </c>
      <c r="AN22" s="37">
        <v>420</v>
      </c>
      <c r="AO22" s="69">
        <f t="shared" si="45"/>
        <v>28.57142857142858</v>
      </c>
      <c r="AP22" s="37">
        <v>60</v>
      </c>
      <c r="AQ22" s="37">
        <v>130</v>
      </c>
      <c r="AR22" s="69">
        <f t="shared" si="46"/>
        <v>-53.846153846153847</v>
      </c>
      <c r="AS22" s="37">
        <v>296</v>
      </c>
      <c r="AT22" s="37">
        <v>272</v>
      </c>
      <c r="AU22" s="69">
        <f t="shared" si="47"/>
        <v>8.8235294117646959</v>
      </c>
      <c r="AV22" s="37">
        <v>68</v>
      </c>
      <c r="AW22" s="37">
        <v>82</v>
      </c>
      <c r="AX22" s="69">
        <f t="shared" si="48"/>
        <v>-17.073170731707322</v>
      </c>
      <c r="AY22" s="37">
        <v>5</v>
      </c>
      <c r="AZ22" s="37">
        <v>20</v>
      </c>
      <c r="BA22" s="69">
        <f t="shared" si="49"/>
        <v>-75</v>
      </c>
      <c r="BB22" s="37">
        <v>39</v>
      </c>
      <c r="BC22" s="37">
        <v>42</v>
      </c>
      <c r="BD22" s="69">
        <f t="shared" si="50"/>
        <v>-7.1428571428571397</v>
      </c>
      <c r="BE22" s="37">
        <v>12</v>
      </c>
      <c r="BF22" s="37">
        <v>13</v>
      </c>
      <c r="BG22" s="69">
        <f t="shared" si="51"/>
        <v>-7.6923076923076872</v>
      </c>
      <c r="BH22" s="37">
        <v>156</v>
      </c>
      <c r="BI22" s="37">
        <v>264</v>
      </c>
      <c r="BJ22" s="69">
        <f t="shared" si="52"/>
        <v>-40.909090909090907</v>
      </c>
      <c r="BK22" s="37">
        <v>5929</v>
      </c>
      <c r="BL22" s="37">
        <v>4639</v>
      </c>
      <c r="BM22" s="69">
        <f t="shared" si="53"/>
        <v>27.807717180426806</v>
      </c>
      <c r="BN22" s="37">
        <v>1010</v>
      </c>
      <c r="BO22" s="37">
        <v>1041</v>
      </c>
      <c r="BP22" s="69">
        <f t="shared" si="54"/>
        <v>-2.9779058597502406</v>
      </c>
      <c r="BQ22" s="37">
        <v>408</v>
      </c>
      <c r="BR22" s="37">
        <v>316</v>
      </c>
      <c r="BS22" s="69">
        <f t="shared" si="55"/>
        <v>29.11392405063291</v>
      </c>
      <c r="BT22" s="37">
        <v>200</v>
      </c>
      <c r="BU22" s="37">
        <v>147</v>
      </c>
      <c r="BV22" s="69">
        <f t="shared" si="56"/>
        <v>36.054421768707478</v>
      </c>
      <c r="BW22" s="37">
        <v>1718</v>
      </c>
      <c r="BX22" s="37">
        <v>721</v>
      </c>
      <c r="BY22" s="69">
        <f t="shared" si="57"/>
        <v>138.28016643550623</v>
      </c>
      <c r="BZ22" s="37">
        <v>957</v>
      </c>
      <c r="CA22" s="37">
        <v>623</v>
      </c>
      <c r="CB22" s="69">
        <f t="shared" si="58"/>
        <v>53.611556982343501</v>
      </c>
      <c r="CC22" s="37">
        <v>685</v>
      </c>
      <c r="CD22" s="37">
        <v>639</v>
      </c>
      <c r="CE22" s="69">
        <f t="shared" si="59"/>
        <v>7.1987480438184592</v>
      </c>
      <c r="CF22" s="37">
        <v>988</v>
      </c>
      <c r="CG22" s="37">
        <v>725</v>
      </c>
      <c r="CH22" s="69">
        <f t="shared" si="60"/>
        <v>36.275862068965516</v>
      </c>
      <c r="CI22" s="37">
        <v>277</v>
      </c>
      <c r="CJ22" s="37">
        <v>424</v>
      </c>
      <c r="CK22" s="69">
        <f t="shared" si="61"/>
        <v>-34.669811320754718</v>
      </c>
      <c r="CL22" s="37">
        <v>183</v>
      </c>
      <c r="CM22" s="37">
        <v>177</v>
      </c>
      <c r="CN22" s="69">
        <f t="shared" si="62"/>
        <v>3.3898305084745672</v>
      </c>
      <c r="CO22" s="37">
        <v>81</v>
      </c>
      <c r="CP22" s="37">
        <v>90</v>
      </c>
      <c r="CQ22" s="69">
        <f t="shared" si="63"/>
        <v>-9.9999999999999982</v>
      </c>
      <c r="CR22" s="37">
        <v>423</v>
      </c>
      <c r="CS22" s="37">
        <v>267</v>
      </c>
      <c r="CT22" s="69">
        <f t="shared" si="64"/>
        <v>58.426966292134843</v>
      </c>
      <c r="CU22" s="37">
        <v>107</v>
      </c>
      <c r="CV22" s="37">
        <v>60</v>
      </c>
      <c r="CW22" s="69">
        <f t="shared" si="65"/>
        <v>78.333333333333343</v>
      </c>
      <c r="CX22" s="37">
        <v>1105</v>
      </c>
      <c r="CY22" s="37">
        <v>1433</v>
      </c>
      <c r="CZ22" s="69">
        <f t="shared" si="66"/>
        <v>-22.889043963712496</v>
      </c>
      <c r="DA22" s="37">
        <v>176</v>
      </c>
      <c r="DB22" s="37">
        <v>203</v>
      </c>
      <c r="DC22" s="69">
        <f t="shared" si="67"/>
        <v>-13.300492610837434</v>
      </c>
      <c r="DD22" s="37">
        <v>3676</v>
      </c>
      <c r="DE22" s="37">
        <v>2582</v>
      </c>
      <c r="DF22" s="69">
        <f t="shared" si="68"/>
        <v>42.370255615801696</v>
      </c>
    </row>
    <row r="23" spans="1:110" ht="14.1" customHeight="1">
      <c r="A23" s="91"/>
      <c r="B23" s="38">
        <v>20</v>
      </c>
      <c r="C23" s="37">
        <v>57662</v>
      </c>
      <c r="D23" s="37">
        <v>53566</v>
      </c>
      <c r="E23" s="69">
        <f t="shared" si="33"/>
        <v>7.6466415263413356</v>
      </c>
      <c r="F23" s="37">
        <v>17411</v>
      </c>
      <c r="G23" s="37">
        <v>14732</v>
      </c>
      <c r="H23" s="69">
        <f t="shared" si="34"/>
        <v>18.184903611186542</v>
      </c>
      <c r="I23" s="37">
        <v>9425</v>
      </c>
      <c r="J23" s="37">
        <v>6518</v>
      </c>
      <c r="K23" s="69">
        <f t="shared" si="35"/>
        <v>44.599570420374349</v>
      </c>
      <c r="L23" s="37">
        <v>5174</v>
      </c>
      <c r="M23" s="37">
        <v>4828</v>
      </c>
      <c r="N23" s="69">
        <f t="shared" si="36"/>
        <v>7.1665285832642978</v>
      </c>
      <c r="O23" s="37">
        <v>1622</v>
      </c>
      <c r="P23" s="37">
        <v>2392</v>
      </c>
      <c r="Q23" s="69">
        <f t="shared" si="37"/>
        <v>-32.19063545150501</v>
      </c>
      <c r="R23" s="37">
        <v>1167</v>
      </c>
      <c r="S23" s="37">
        <v>1146</v>
      </c>
      <c r="T23" s="69">
        <f t="shared" si="38"/>
        <v>1.8324607329842868</v>
      </c>
      <c r="U23" s="37">
        <v>1675</v>
      </c>
      <c r="V23" s="37">
        <v>1407</v>
      </c>
      <c r="W23" s="69">
        <f t="shared" si="39"/>
        <v>19.047619047619047</v>
      </c>
      <c r="X23" s="37">
        <v>1525</v>
      </c>
      <c r="Y23" s="37">
        <v>2272</v>
      </c>
      <c r="Z23" s="69">
        <f t="shared" si="40"/>
        <v>-32.87852112676056</v>
      </c>
      <c r="AA23" s="37">
        <v>954</v>
      </c>
      <c r="AB23" s="37">
        <v>908</v>
      </c>
      <c r="AC23" s="69">
        <f t="shared" si="41"/>
        <v>5.0660792951541911</v>
      </c>
      <c r="AD23" s="37">
        <v>871</v>
      </c>
      <c r="AE23" s="37">
        <v>903</v>
      </c>
      <c r="AF23" s="69">
        <f t="shared" si="42"/>
        <v>-3.5437430786268043</v>
      </c>
      <c r="AG23" s="37">
        <v>1423</v>
      </c>
      <c r="AH23" s="37">
        <v>1032</v>
      </c>
      <c r="AI23" s="69">
        <f t="shared" si="43"/>
        <v>37.887596899224803</v>
      </c>
      <c r="AJ23" s="37">
        <v>344</v>
      </c>
      <c r="AK23" s="37">
        <v>861</v>
      </c>
      <c r="AL23" s="69">
        <f t="shared" si="44"/>
        <v>-60.046457607433211</v>
      </c>
      <c r="AM23" s="37">
        <v>393</v>
      </c>
      <c r="AN23" s="37">
        <v>666</v>
      </c>
      <c r="AO23" s="69">
        <f t="shared" si="45"/>
        <v>-40.990990990990994</v>
      </c>
      <c r="AP23" s="37">
        <v>203</v>
      </c>
      <c r="AQ23" s="37">
        <v>121</v>
      </c>
      <c r="AR23" s="69">
        <f t="shared" si="46"/>
        <v>67.768595041322314</v>
      </c>
      <c r="AS23" s="37">
        <v>274</v>
      </c>
      <c r="AT23" s="37">
        <v>239</v>
      </c>
      <c r="AU23" s="69">
        <f t="shared" si="47"/>
        <v>14.644351464435147</v>
      </c>
      <c r="AV23" s="37">
        <v>40</v>
      </c>
      <c r="AW23" s="37">
        <v>170</v>
      </c>
      <c r="AX23" s="69">
        <f t="shared" si="48"/>
        <v>-76.470588235294116</v>
      </c>
      <c r="AY23" s="37">
        <v>5</v>
      </c>
      <c r="AZ23" s="37">
        <v>46</v>
      </c>
      <c r="BA23" s="69">
        <f t="shared" si="49"/>
        <v>-89.130434782608688</v>
      </c>
      <c r="BB23" s="37">
        <v>27</v>
      </c>
      <c r="BC23" s="37">
        <v>91</v>
      </c>
      <c r="BD23" s="69">
        <f t="shared" si="50"/>
        <v>-70.329670329670321</v>
      </c>
      <c r="BE23" s="37">
        <v>0</v>
      </c>
      <c r="BF23" s="37">
        <v>3</v>
      </c>
      <c r="BG23" s="69">
        <f t="shared" si="51"/>
        <v>-100</v>
      </c>
      <c r="BH23" s="37">
        <v>270</v>
      </c>
      <c r="BI23" s="37">
        <v>249</v>
      </c>
      <c r="BJ23" s="69">
        <f t="shared" si="52"/>
        <v>8.4337349397590309</v>
      </c>
      <c r="BK23" s="37">
        <v>4131</v>
      </c>
      <c r="BL23" s="37">
        <v>5229</v>
      </c>
      <c r="BM23" s="69">
        <f t="shared" si="53"/>
        <v>-20.998278829604132</v>
      </c>
      <c r="BN23" s="37">
        <v>1000</v>
      </c>
      <c r="BO23" s="37">
        <v>891</v>
      </c>
      <c r="BP23" s="69">
        <f t="shared" si="54"/>
        <v>12.233445566778901</v>
      </c>
      <c r="BQ23" s="37">
        <v>287</v>
      </c>
      <c r="BR23" s="37">
        <v>508</v>
      </c>
      <c r="BS23" s="69">
        <f t="shared" si="55"/>
        <v>-43.503937007874015</v>
      </c>
      <c r="BT23" s="37">
        <v>174</v>
      </c>
      <c r="BU23" s="37">
        <v>147</v>
      </c>
      <c r="BV23" s="69">
        <f t="shared" si="56"/>
        <v>18.367346938775508</v>
      </c>
      <c r="BW23" s="37">
        <v>912</v>
      </c>
      <c r="BX23" s="37">
        <v>848</v>
      </c>
      <c r="BY23" s="69">
        <f t="shared" si="57"/>
        <v>7.547169811320753</v>
      </c>
      <c r="BZ23" s="37">
        <v>636</v>
      </c>
      <c r="CA23" s="37">
        <v>705</v>
      </c>
      <c r="CB23" s="69">
        <f t="shared" si="58"/>
        <v>-9.7872340425531945</v>
      </c>
      <c r="CC23" s="37">
        <v>680</v>
      </c>
      <c r="CD23" s="37">
        <v>605</v>
      </c>
      <c r="CE23" s="69">
        <f t="shared" si="59"/>
        <v>12.396694214876035</v>
      </c>
      <c r="CF23" s="37">
        <v>1083</v>
      </c>
      <c r="CG23" s="37">
        <v>760</v>
      </c>
      <c r="CH23" s="69">
        <f t="shared" si="60"/>
        <v>42.500000000000007</v>
      </c>
      <c r="CI23" s="37">
        <v>312</v>
      </c>
      <c r="CJ23" s="37">
        <v>415</v>
      </c>
      <c r="CK23" s="69">
        <f t="shared" si="61"/>
        <v>-24.819277108433734</v>
      </c>
      <c r="CL23" s="37">
        <v>273</v>
      </c>
      <c r="CM23" s="37">
        <v>172</v>
      </c>
      <c r="CN23" s="69">
        <f t="shared" si="62"/>
        <v>58.720930232558132</v>
      </c>
      <c r="CO23" s="37">
        <v>107</v>
      </c>
      <c r="CP23" s="37">
        <v>59</v>
      </c>
      <c r="CQ23" s="69">
        <f t="shared" si="63"/>
        <v>81.355932203389841</v>
      </c>
      <c r="CR23" s="37">
        <v>449</v>
      </c>
      <c r="CS23" s="37">
        <v>345</v>
      </c>
      <c r="CT23" s="69">
        <f t="shared" si="64"/>
        <v>30.144927536231879</v>
      </c>
      <c r="CU23" s="37">
        <v>102</v>
      </c>
      <c r="CV23" s="37">
        <v>81</v>
      </c>
      <c r="CW23" s="69">
        <f t="shared" si="65"/>
        <v>25.925925925925931</v>
      </c>
      <c r="CX23" s="37">
        <v>764</v>
      </c>
      <c r="CY23" s="37">
        <v>978</v>
      </c>
      <c r="CZ23" s="69">
        <f t="shared" si="66"/>
        <v>-21.881390593047033</v>
      </c>
      <c r="DA23" s="37">
        <v>131</v>
      </c>
      <c r="DB23" s="37">
        <v>158</v>
      </c>
      <c r="DC23" s="69">
        <f t="shared" si="67"/>
        <v>-17.088607594936711</v>
      </c>
      <c r="DD23" s="37">
        <v>3690</v>
      </c>
      <c r="DE23" s="37">
        <v>3003</v>
      </c>
      <c r="DF23" s="69">
        <f t="shared" si="68"/>
        <v>22.877122877122869</v>
      </c>
    </row>
    <row r="24" spans="1:110" ht="14.1" customHeight="1">
      <c r="A24" s="91"/>
      <c r="B24" s="38">
        <v>21</v>
      </c>
      <c r="C24" s="37">
        <v>56395</v>
      </c>
      <c r="D24" s="37">
        <v>62946</v>
      </c>
      <c r="E24" s="69">
        <f t="shared" si="33"/>
        <v>-10.4073332697868</v>
      </c>
      <c r="F24" s="37">
        <v>17858</v>
      </c>
      <c r="G24" s="37">
        <v>20407</v>
      </c>
      <c r="H24" s="69">
        <f t="shared" si="34"/>
        <v>-12.490811976282645</v>
      </c>
      <c r="I24" s="37">
        <v>9776</v>
      </c>
      <c r="J24" s="37">
        <v>8297</v>
      </c>
      <c r="K24" s="69">
        <f t="shared" si="35"/>
        <v>17.825720139809565</v>
      </c>
      <c r="L24" s="37">
        <v>4967</v>
      </c>
      <c r="M24" s="37">
        <v>4823</v>
      </c>
      <c r="N24" s="69">
        <f t="shared" si="36"/>
        <v>2.9856935517312833</v>
      </c>
      <c r="O24" s="37">
        <v>1273</v>
      </c>
      <c r="P24" s="37">
        <v>2572</v>
      </c>
      <c r="Q24" s="69">
        <f t="shared" si="37"/>
        <v>-50.505443234836697</v>
      </c>
      <c r="R24" s="37">
        <v>906</v>
      </c>
      <c r="S24" s="37">
        <v>1187</v>
      </c>
      <c r="T24" s="69">
        <f t="shared" si="38"/>
        <v>-23.673125526537486</v>
      </c>
      <c r="U24" s="37">
        <v>1846</v>
      </c>
      <c r="V24" s="37">
        <v>1284</v>
      </c>
      <c r="W24" s="69">
        <f t="shared" si="39"/>
        <v>43.769470404984425</v>
      </c>
      <c r="X24" s="37">
        <v>1596</v>
      </c>
      <c r="Y24" s="37">
        <v>2657</v>
      </c>
      <c r="Z24" s="69">
        <f t="shared" si="40"/>
        <v>-39.932254422280764</v>
      </c>
      <c r="AA24" s="37">
        <v>810</v>
      </c>
      <c r="AB24" s="37">
        <v>860</v>
      </c>
      <c r="AC24" s="69">
        <f t="shared" si="41"/>
        <v>-5.8139534883720927</v>
      </c>
      <c r="AD24" s="37">
        <v>890</v>
      </c>
      <c r="AE24" s="37">
        <v>1208</v>
      </c>
      <c r="AF24" s="69">
        <f t="shared" si="42"/>
        <v>-26.324503311258272</v>
      </c>
      <c r="AG24" s="37">
        <v>1205</v>
      </c>
      <c r="AH24" s="37">
        <v>1262</v>
      </c>
      <c r="AI24" s="69">
        <f t="shared" si="43"/>
        <v>-4.5166402535657735</v>
      </c>
      <c r="AJ24" s="37">
        <v>487</v>
      </c>
      <c r="AK24" s="37">
        <v>740</v>
      </c>
      <c r="AL24" s="69">
        <f t="shared" si="44"/>
        <v>-34.189189189189186</v>
      </c>
      <c r="AM24" s="37">
        <v>285</v>
      </c>
      <c r="AN24" s="37">
        <v>531</v>
      </c>
      <c r="AO24" s="69">
        <f t="shared" si="45"/>
        <v>-46.327683615819204</v>
      </c>
      <c r="AP24" s="37">
        <v>244</v>
      </c>
      <c r="AQ24" s="37">
        <v>182</v>
      </c>
      <c r="AR24" s="69">
        <f t="shared" si="46"/>
        <v>34.065934065934059</v>
      </c>
      <c r="AS24" s="37">
        <v>140</v>
      </c>
      <c r="AT24" s="37">
        <v>282</v>
      </c>
      <c r="AU24" s="69">
        <f t="shared" si="47"/>
        <v>-50.354609929078009</v>
      </c>
      <c r="AV24" s="37">
        <v>35</v>
      </c>
      <c r="AW24" s="37">
        <v>107</v>
      </c>
      <c r="AX24" s="69">
        <f t="shared" si="48"/>
        <v>-67.289719626168235</v>
      </c>
      <c r="AY24" s="37">
        <v>13</v>
      </c>
      <c r="AZ24" s="37">
        <v>40</v>
      </c>
      <c r="BA24" s="69">
        <f t="shared" si="49"/>
        <v>-67.5</v>
      </c>
      <c r="BB24" s="37">
        <v>15</v>
      </c>
      <c r="BC24" s="37">
        <v>37</v>
      </c>
      <c r="BD24" s="69">
        <f t="shared" si="50"/>
        <v>-59.459459459459453</v>
      </c>
      <c r="BE24" s="37">
        <v>3</v>
      </c>
      <c r="BF24" s="37">
        <v>3</v>
      </c>
      <c r="BG24" s="69">
        <f t="shared" si="51"/>
        <v>0</v>
      </c>
      <c r="BH24" s="37">
        <v>177</v>
      </c>
      <c r="BI24" s="37">
        <v>163</v>
      </c>
      <c r="BJ24" s="69">
        <f t="shared" si="52"/>
        <v>8.5889570552147187</v>
      </c>
      <c r="BK24" s="37">
        <v>4382</v>
      </c>
      <c r="BL24" s="37">
        <v>4978</v>
      </c>
      <c r="BM24" s="69">
        <f t="shared" si="53"/>
        <v>-11.972679791080754</v>
      </c>
      <c r="BN24" s="37">
        <v>922</v>
      </c>
      <c r="BO24" s="37">
        <v>1077</v>
      </c>
      <c r="BP24" s="69">
        <f t="shared" si="54"/>
        <v>-14.391829155060353</v>
      </c>
      <c r="BQ24" s="37">
        <v>218</v>
      </c>
      <c r="BR24" s="37">
        <v>332</v>
      </c>
      <c r="BS24" s="69">
        <f t="shared" si="55"/>
        <v>-34.337349397590366</v>
      </c>
      <c r="BT24" s="37">
        <v>146</v>
      </c>
      <c r="BU24" s="37">
        <v>186</v>
      </c>
      <c r="BV24" s="69">
        <f t="shared" si="56"/>
        <v>-21.505376344086024</v>
      </c>
      <c r="BW24" s="37">
        <v>1014</v>
      </c>
      <c r="BX24" s="37">
        <v>1142</v>
      </c>
      <c r="BY24" s="69">
        <f t="shared" si="57"/>
        <v>-11.208406304728546</v>
      </c>
      <c r="BZ24" s="37">
        <v>596</v>
      </c>
      <c r="CA24" s="37">
        <v>1029</v>
      </c>
      <c r="CB24" s="69">
        <f t="shared" si="58"/>
        <v>-42.079689018464528</v>
      </c>
      <c r="CC24" s="37">
        <v>606</v>
      </c>
      <c r="CD24" s="37">
        <v>598</v>
      </c>
      <c r="CE24" s="69">
        <f t="shared" si="59"/>
        <v>1.3377926421404673</v>
      </c>
      <c r="CF24" s="37">
        <v>1035</v>
      </c>
      <c r="CG24" s="37">
        <v>784</v>
      </c>
      <c r="CH24" s="69">
        <f t="shared" si="60"/>
        <v>32.015306122448983</v>
      </c>
      <c r="CI24" s="37">
        <v>272</v>
      </c>
      <c r="CJ24" s="37">
        <v>616</v>
      </c>
      <c r="CK24" s="69">
        <f t="shared" si="61"/>
        <v>-55.84415584415585</v>
      </c>
      <c r="CL24" s="37">
        <v>190</v>
      </c>
      <c r="CM24" s="37">
        <v>155</v>
      </c>
      <c r="CN24" s="69">
        <f t="shared" si="62"/>
        <v>22.580645161290324</v>
      </c>
      <c r="CO24" s="37">
        <v>70</v>
      </c>
      <c r="CP24" s="37">
        <v>73</v>
      </c>
      <c r="CQ24" s="69">
        <f t="shared" si="63"/>
        <v>-4.1095890410958962</v>
      </c>
      <c r="CR24" s="37">
        <v>339</v>
      </c>
      <c r="CS24" s="37">
        <v>298</v>
      </c>
      <c r="CT24" s="69">
        <f t="shared" si="64"/>
        <v>13.758389261744973</v>
      </c>
      <c r="CU24" s="37">
        <v>69</v>
      </c>
      <c r="CV24" s="37">
        <v>65</v>
      </c>
      <c r="CW24" s="69">
        <f t="shared" si="65"/>
        <v>6.1538461538461542</v>
      </c>
      <c r="CX24" s="37">
        <v>820</v>
      </c>
      <c r="CY24" s="37">
        <v>1479</v>
      </c>
      <c r="CZ24" s="69">
        <f t="shared" si="66"/>
        <v>-44.557133198106825</v>
      </c>
      <c r="DA24" s="37">
        <v>190</v>
      </c>
      <c r="DB24" s="37">
        <v>194</v>
      </c>
      <c r="DC24" s="69">
        <f t="shared" si="67"/>
        <v>-2.0618556701030966</v>
      </c>
      <c r="DD24" s="37">
        <v>2921</v>
      </c>
      <c r="DE24" s="37">
        <v>3237</v>
      </c>
      <c r="DF24" s="69">
        <f t="shared" si="68"/>
        <v>-9.7621254247760252</v>
      </c>
    </row>
    <row r="25" spans="1:110" ht="14.1" customHeight="1">
      <c r="A25" s="91"/>
      <c r="B25" s="38">
        <v>22</v>
      </c>
      <c r="C25" s="37">
        <v>66441</v>
      </c>
      <c r="D25" s="37">
        <v>56847</v>
      </c>
      <c r="E25" s="69">
        <f t="shared" si="33"/>
        <v>16.876880046440434</v>
      </c>
      <c r="F25" s="37">
        <v>18486</v>
      </c>
      <c r="G25" s="37">
        <v>14355</v>
      </c>
      <c r="H25" s="69">
        <f t="shared" si="34"/>
        <v>28.777429467084637</v>
      </c>
      <c r="I25" s="37">
        <v>10888</v>
      </c>
      <c r="J25" s="37">
        <v>8367</v>
      </c>
      <c r="K25" s="69">
        <f t="shared" si="35"/>
        <v>30.130273694275122</v>
      </c>
      <c r="L25" s="37">
        <v>6519</v>
      </c>
      <c r="M25" s="37">
        <v>4083</v>
      </c>
      <c r="N25" s="69">
        <f t="shared" si="36"/>
        <v>59.662013225569432</v>
      </c>
      <c r="O25" s="37">
        <v>1656</v>
      </c>
      <c r="P25" s="37">
        <v>2458</v>
      </c>
      <c r="Q25" s="69">
        <f t="shared" si="37"/>
        <v>-32.628152969894217</v>
      </c>
      <c r="R25" s="37">
        <v>1155</v>
      </c>
      <c r="S25" s="37">
        <v>865</v>
      </c>
      <c r="T25" s="69">
        <f t="shared" si="38"/>
        <v>33.526011560693632</v>
      </c>
      <c r="U25" s="37">
        <v>2072</v>
      </c>
      <c r="V25" s="37">
        <v>1447</v>
      </c>
      <c r="W25" s="69">
        <f t="shared" si="39"/>
        <v>43.192812715964067</v>
      </c>
      <c r="X25" s="37">
        <v>2626</v>
      </c>
      <c r="Y25" s="37">
        <v>2519</v>
      </c>
      <c r="Z25" s="69">
        <f t="shared" si="40"/>
        <v>4.2477173481540342</v>
      </c>
      <c r="AA25" s="37">
        <v>853</v>
      </c>
      <c r="AB25" s="37">
        <v>1039</v>
      </c>
      <c r="AC25" s="69">
        <f t="shared" si="41"/>
        <v>-17.901828681424448</v>
      </c>
      <c r="AD25" s="37">
        <v>1628</v>
      </c>
      <c r="AE25" s="37">
        <v>1326</v>
      </c>
      <c r="AF25" s="69">
        <f t="shared" si="42"/>
        <v>22.775263951734548</v>
      </c>
      <c r="AG25" s="37">
        <v>1495</v>
      </c>
      <c r="AH25" s="37">
        <v>1519</v>
      </c>
      <c r="AI25" s="69">
        <f t="shared" si="43"/>
        <v>-1.5799868334430589</v>
      </c>
      <c r="AJ25" s="37">
        <v>626</v>
      </c>
      <c r="AK25" s="37">
        <v>879</v>
      </c>
      <c r="AL25" s="69">
        <f t="shared" si="44"/>
        <v>-28.782707622298066</v>
      </c>
      <c r="AM25" s="37">
        <v>295</v>
      </c>
      <c r="AN25" s="37">
        <v>319</v>
      </c>
      <c r="AO25" s="69">
        <f t="shared" si="45"/>
        <v>-7.5235109717868287</v>
      </c>
      <c r="AP25" s="37">
        <v>59</v>
      </c>
      <c r="AQ25" s="37">
        <v>199</v>
      </c>
      <c r="AR25" s="69">
        <f t="shared" si="46"/>
        <v>-70.35175879396985</v>
      </c>
      <c r="AS25" s="37">
        <v>240</v>
      </c>
      <c r="AT25" s="37">
        <v>204</v>
      </c>
      <c r="AU25" s="69">
        <f t="shared" si="47"/>
        <v>17.647058823529417</v>
      </c>
      <c r="AV25" s="37">
        <v>36</v>
      </c>
      <c r="AW25" s="37">
        <v>72</v>
      </c>
      <c r="AX25" s="69">
        <f t="shared" si="48"/>
        <v>-50</v>
      </c>
      <c r="AY25" s="37">
        <v>2</v>
      </c>
      <c r="AZ25" s="37">
        <v>3</v>
      </c>
      <c r="BA25" s="69">
        <f t="shared" si="49"/>
        <v>-33.333333333333336</v>
      </c>
      <c r="BB25" s="37">
        <v>21</v>
      </c>
      <c r="BC25" s="37">
        <v>42</v>
      </c>
      <c r="BD25" s="69">
        <f t="shared" si="50"/>
        <v>-50</v>
      </c>
      <c r="BE25" s="37">
        <v>5</v>
      </c>
      <c r="BF25" s="37">
        <v>4</v>
      </c>
      <c r="BG25" s="69">
        <f t="shared" si="51"/>
        <v>25</v>
      </c>
      <c r="BH25" s="37">
        <v>292</v>
      </c>
      <c r="BI25" s="37">
        <v>147</v>
      </c>
      <c r="BJ25" s="69">
        <f t="shared" si="52"/>
        <v>98.639455782312922</v>
      </c>
      <c r="BK25" s="37">
        <v>4767</v>
      </c>
      <c r="BL25" s="37">
        <v>5627</v>
      </c>
      <c r="BM25" s="69">
        <f t="shared" si="53"/>
        <v>-15.283454771636752</v>
      </c>
      <c r="BN25" s="37">
        <v>1052</v>
      </c>
      <c r="BO25" s="37">
        <v>1030</v>
      </c>
      <c r="BP25" s="69">
        <f t="shared" si="54"/>
        <v>2.1359223300970953</v>
      </c>
      <c r="BQ25" s="37">
        <v>332</v>
      </c>
      <c r="BR25" s="37">
        <v>474</v>
      </c>
      <c r="BS25" s="69">
        <f t="shared" si="55"/>
        <v>-29.957805907172997</v>
      </c>
      <c r="BT25" s="37">
        <v>132</v>
      </c>
      <c r="BU25" s="37">
        <v>173</v>
      </c>
      <c r="BV25" s="69">
        <f t="shared" si="56"/>
        <v>-23.699421965317924</v>
      </c>
      <c r="BW25" s="37">
        <v>631</v>
      </c>
      <c r="BX25" s="37">
        <v>871</v>
      </c>
      <c r="BY25" s="69">
        <f t="shared" si="57"/>
        <v>-27.554535017221582</v>
      </c>
      <c r="BZ25" s="37">
        <v>738</v>
      </c>
      <c r="CA25" s="37">
        <v>865</v>
      </c>
      <c r="CB25" s="69">
        <f t="shared" si="58"/>
        <v>-14.682080924855489</v>
      </c>
      <c r="CC25" s="37">
        <v>2922</v>
      </c>
      <c r="CD25" s="37">
        <v>677</v>
      </c>
      <c r="CE25" s="69">
        <f t="shared" si="59"/>
        <v>331.61004431314626</v>
      </c>
      <c r="CF25" s="37">
        <v>833</v>
      </c>
      <c r="CG25" s="37">
        <v>886</v>
      </c>
      <c r="CH25" s="69">
        <f t="shared" si="60"/>
        <v>-5.9819413092550793</v>
      </c>
      <c r="CI25" s="37">
        <v>235</v>
      </c>
      <c r="CJ25" s="37">
        <v>386</v>
      </c>
      <c r="CK25" s="69">
        <f t="shared" si="61"/>
        <v>-39.119170984455955</v>
      </c>
      <c r="CL25" s="37">
        <v>284</v>
      </c>
      <c r="CM25" s="37">
        <v>199</v>
      </c>
      <c r="CN25" s="69">
        <f t="shared" si="62"/>
        <v>42.713567839195974</v>
      </c>
      <c r="CO25" s="37">
        <v>123</v>
      </c>
      <c r="CP25" s="37">
        <v>112</v>
      </c>
      <c r="CQ25" s="69">
        <f t="shared" si="63"/>
        <v>9.8214285714285801</v>
      </c>
      <c r="CR25" s="37">
        <v>441</v>
      </c>
      <c r="CS25" s="37">
        <v>316</v>
      </c>
      <c r="CT25" s="69">
        <f t="shared" si="64"/>
        <v>39.556962025316466</v>
      </c>
      <c r="CU25" s="37">
        <v>87</v>
      </c>
      <c r="CV25" s="37">
        <v>68</v>
      </c>
      <c r="CW25" s="69">
        <f t="shared" si="65"/>
        <v>27.941176470588225</v>
      </c>
      <c r="CX25" s="37">
        <v>1066</v>
      </c>
      <c r="CY25" s="37">
        <v>1697</v>
      </c>
      <c r="CZ25" s="69">
        <f t="shared" si="66"/>
        <v>-37.183264584560995</v>
      </c>
      <c r="DA25" s="37">
        <v>129</v>
      </c>
      <c r="DB25" s="37">
        <v>291</v>
      </c>
      <c r="DC25" s="69">
        <f t="shared" si="67"/>
        <v>-55.670103092783506</v>
      </c>
      <c r="DD25" s="37">
        <v>3565</v>
      </c>
      <c r="DE25" s="37">
        <v>3161</v>
      </c>
      <c r="DF25" s="69">
        <f t="shared" si="68"/>
        <v>12.780765580512487</v>
      </c>
    </row>
    <row r="26" spans="1:110" ht="14.1" customHeight="1">
      <c r="A26" s="91"/>
      <c r="B26" s="38">
        <v>23</v>
      </c>
      <c r="C26" s="37">
        <v>65871</v>
      </c>
      <c r="D26" s="37">
        <v>55305</v>
      </c>
      <c r="E26" s="69">
        <f t="shared" si="33"/>
        <v>19.104963384865737</v>
      </c>
      <c r="F26" s="37">
        <v>21342</v>
      </c>
      <c r="G26" s="37">
        <v>15288</v>
      </c>
      <c r="H26" s="69">
        <f t="shared" si="34"/>
        <v>39.599686028257452</v>
      </c>
      <c r="I26" s="37">
        <v>10692</v>
      </c>
      <c r="J26" s="37">
        <v>8518</v>
      </c>
      <c r="K26" s="69">
        <f t="shared" si="35"/>
        <v>25.522423104015026</v>
      </c>
      <c r="L26" s="37">
        <v>6670</v>
      </c>
      <c r="M26" s="37">
        <v>5260</v>
      </c>
      <c r="N26" s="69">
        <f t="shared" si="36"/>
        <v>26.806083650190104</v>
      </c>
      <c r="O26" s="37">
        <v>2041</v>
      </c>
      <c r="P26" s="37">
        <v>2152</v>
      </c>
      <c r="Q26" s="69">
        <f t="shared" si="37"/>
        <v>-5.1579925650557579</v>
      </c>
      <c r="R26" s="37">
        <v>1202</v>
      </c>
      <c r="S26" s="37">
        <v>1245</v>
      </c>
      <c r="T26" s="69">
        <f t="shared" si="38"/>
        <v>-3.4538152610441797</v>
      </c>
      <c r="U26" s="37">
        <v>2212</v>
      </c>
      <c r="V26" s="37">
        <v>1384</v>
      </c>
      <c r="W26" s="69">
        <f t="shared" si="39"/>
        <v>59.826589595375722</v>
      </c>
      <c r="X26" s="37">
        <v>2114</v>
      </c>
      <c r="Y26" s="37">
        <v>2353</v>
      </c>
      <c r="Z26" s="69">
        <f t="shared" si="40"/>
        <v>-10.157246068848281</v>
      </c>
      <c r="AA26" s="37">
        <v>920</v>
      </c>
      <c r="AB26" s="37">
        <v>1005</v>
      </c>
      <c r="AC26" s="69">
        <f t="shared" si="41"/>
        <v>-8.4577114427860636</v>
      </c>
      <c r="AD26" s="37">
        <v>1329</v>
      </c>
      <c r="AE26" s="37">
        <v>969</v>
      </c>
      <c r="AF26" s="69">
        <f t="shared" si="42"/>
        <v>37.151702786377719</v>
      </c>
      <c r="AG26" s="37">
        <v>1436</v>
      </c>
      <c r="AH26" s="37">
        <v>1079</v>
      </c>
      <c r="AI26" s="69">
        <f t="shared" si="43"/>
        <v>33.086190917516213</v>
      </c>
      <c r="AJ26" s="37">
        <v>462</v>
      </c>
      <c r="AK26" s="37">
        <v>468</v>
      </c>
      <c r="AL26" s="69">
        <f t="shared" si="44"/>
        <v>-1.2820512820512775</v>
      </c>
      <c r="AM26" s="37">
        <v>526</v>
      </c>
      <c r="AN26" s="37">
        <v>395</v>
      </c>
      <c r="AO26" s="69">
        <f t="shared" si="45"/>
        <v>33.164556962025316</v>
      </c>
      <c r="AP26" s="37">
        <v>287</v>
      </c>
      <c r="AQ26" s="37">
        <v>80</v>
      </c>
      <c r="AR26" s="69">
        <f t="shared" si="46"/>
        <v>258.75</v>
      </c>
      <c r="AS26" s="37">
        <v>137</v>
      </c>
      <c r="AT26" s="37">
        <v>174</v>
      </c>
      <c r="AU26" s="69">
        <f t="shared" si="47"/>
        <v>-21.264367816091955</v>
      </c>
      <c r="AV26" s="37">
        <v>44</v>
      </c>
      <c r="AW26" s="37">
        <v>87</v>
      </c>
      <c r="AX26" s="69">
        <f t="shared" si="48"/>
        <v>-49.425287356321832</v>
      </c>
      <c r="AY26" s="37">
        <v>10</v>
      </c>
      <c r="AZ26" s="37">
        <v>28</v>
      </c>
      <c r="BA26" s="69">
        <f t="shared" si="49"/>
        <v>-64.285714285714278</v>
      </c>
      <c r="BB26" s="37">
        <v>25</v>
      </c>
      <c r="BC26" s="37">
        <v>45</v>
      </c>
      <c r="BD26" s="69">
        <f t="shared" si="50"/>
        <v>-44.444444444444443</v>
      </c>
      <c r="BE26" s="37">
        <v>0</v>
      </c>
      <c r="BF26" s="37">
        <v>0</v>
      </c>
      <c r="BG26" s="69" t="str">
        <f t="shared" si="51"/>
        <v/>
      </c>
      <c r="BH26" s="37">
        <v>233</v>
      </c>
      <c r="BI26" s="37">
        <v>142</v>
      </c>
      <c r="BJ26" s="69">
        <f t="shared" si="52"/>
        <v>64.08450704225352</v>
      </c>
      <c r="BK26" s="37">
        <v>4790</v>
      </c>
      <c r="BL26" s="37">
        <v>5010</v>
      </c>
      <c r="BM26" s="69">
        <f t="shared" si="53"/>
        <v>-4.3912175648702645</v>
      </c>
      <c r="BN26" s="37">
        <v>1172</v>
      </c>
      <c r="BO26" s="37">
        <v>960</v>
      </c>
      <c r="BP26" s="69">
        <f t="shared" si="54"/>
        <v>22.083333333333343</v>
      </c>
      <c r="BQ26" s="37">
        <v>349</v>
      </c>
      <c r="BR26" s="37">
        <v>419</v>
      </c>
      <c r="BS26" s="69">
        <f t="shared" si="55"/>
        <v>-16.706443914081149</v>
      </c>
      <c r="BT26" s="37">
        <v>162</v>
      </c>
      <c r="BU26" s="37">
        <v>89</v>
      </c>
      <c r="BV26" s="69">
        <f t="shared" si="56"/>
        <v>82.022471910112358</v>
      </c>
      <c r="BW26" s="37">
        <v>751</v>
      </c>
      <c r="BX26" s="37">
        <v>687</v>
      </c>
      <c r="BY26" s="69">
        <f t="shared" si="57"/>
        <v>9.3158660844250285</v>
      </c>
      <c r="BZ26" s="37">
        <v>590</v>
      </c>
      <c r="CA26" s="37">
        <v>639</v>
      </c>
      <c r="CB26" s="69">
        <f t="shared" si="58"/>
        <v>-7.6682316118935834</v>
      </c>
      <c r="CC26" s="37">
        <v>475</v>
      </c>
      <c r="CD26" s="37">
        <v>612</v>
      </c>
      <c r="CE26" s="69">
        <f t="shared" si="59"/>
        <v>-22.385620915032678</v>
      </c>
      <c r="CF26" s="37">
        <v>959</v>
      </c>
      <c r="CG26" s="37">
        <v>624</v>
      </c>
      <c r="CH26" s="69">
        <f t="shared" si="60"/>
        <v>53.685897435897445</v>
      </c>
      <c r="CI26" s="37">
        <v>330</v>
      </c>
      <c r="CJ26" s="37">
        <v>304</v>
      </c>
      <c r="CK26" s="69">
        <f t="shared" si="61"/>
        <v>8.5526315789473664</v>
      </c>
      <c r="CL26" s="37">
        <v>229</v>
      </c>
      <c r="CM26" s="37">
        <v>227</v>
      </c>
      <c r="CN26" s="69">
        <f t="shared" si="62"/>
        <v>0.88105726872247381</v>
      </c>
      <c r="CO26" s="37">
        <v>64</v>
      </c>
      <c r="CP26" s="37">
        <v>89</v>
      </c>
      <c r="CQ26" s="69">
        <f t="shared" si="63"/>
        <v>-28.08988764044944</v>
      </c>
      <c r="CR26" s="37">
        <v>307</v>
      </c>
      <c r="CS26" s="37">
        <v>210</v>
      </c>
      <c r="CT26" s="69">
        <f t="shared" si="64"/>
        <v>46.190476190476183</v>
      </c>
      <c r="CU26" s="37">
        <v>95</v>
      </c>
      <c r="CV26" s="37">
        <v>85</v>
      </c>
      <c r="CW26" s="69">
        <f t="shared" si="65"/>
        <v>11.764705882352944</v>
      </c>
      <c r="CX26" s="37">
        <v>1036</v>
      </c>
      <c r="CY26" s="37">
        <v>1228</v>
      </c>
      <c r="CZ26" s="69">
        <f t="shared" si="66"/>
        <v>-15.635179153094459</v>
      </c>
      <c r="DA26" s="37">
        <v>164</v>
      </c>
      <c r="DB26" s="37">
        <v>185</v>
      </c>
      <c r="DC26" s="69">
        <f t="shared" si="67"/>
        <v>-11.351351351351347</v>
      </c>
      <c r="DD26" s="37">
        <v>2593</v>
      </c>
      <c r="DE26" s="37">
        <v>3166</v>
      </c>
      <c r="DF26" s="69">
        <f t="shared" si="68"/>
        <v>-18.098547062539481</v>
      </c>
    </row>
    <row r="27" spans="1:110" ht="14.1" customHeight="1">
      <c r="A27" s="91"/>
      <c r="B27" s="38">
        <v>24</v>
      </c>
      <c r="C27" s="37">
        <v>67507</v>
      </c>
      <c r="D27" s="37">
        <v>55090</v>
      </c>
      <c r="E27" s="69">
        <f t="shared" ref="E27:E31" si="69">IFERROR((C27/D27-1)*100,"")</f>
        <v>22.539480849518977</v>
      </c>
      <c r="F27" s="37">
        <v>21262</v>
      </c>
      <c r="G27" s="37">
        <v>18014</v>
      </c>
      <c r="H27" s="69">
        <f t="shared" ref="H27:H31" si="70">IFERROR((F27/G27-1)*100,"")</f>
        <v>18.030420783834789</v>
      </c>
      <c r="I27" s="37">
        <v>12320</v>
      </c>
      <c r="J27" s="37">
        <v>7772</v>
      </c>
      <c r="K27" s="69">
        <f t="shared" ref="K27:K31" si="71">IFERROR((I27/J27-1)*100,"")</f>
        <v>58.517756047349458</v>
      </c>
      <c r="L27" s="37">
        <v>7247</v>
      </c>
      <c r="M27" s="37">
        <v>5297</v>
      </c>
      <c r="N27" s="69">
        <f t="shared" ref="N27:N31" si="72">IFERROR((L27/M27-1)*100,"")</f>
        <v>36.813290541816123</v>
      </c>
      <c r="O27" s="37">
        <v>2154</v>
      </c>
      <c r="P27" s="37">
        <v>2008</v>
      </c>
      <c r="Q27" s="69">
        <f t="shared" ref="Q27:Q31" si="73">IFERROR((O27/P27-1)*100,"")</f>
        <v>7.2709163346613481</v>
      </c>
      <c r="R27" s="37">
        <v>1302</v>
      </c>
      <c r="S27" s="37">
        <v>1166</v>
      </c>
      <c r="T27" s="69">
        <f t="shared" ref="T27:T31" si="74">IFERROR((R27/S27-1)*100,"")</f>
        <v>11.663807890222987</v>
      </c>
      <c r="U27" s="37">
        <v>1904</v>
      </c>
      <c r="V27" s="37">
        <v>1553</v>
      </c>
      <c r="W27" s="69">
        <f t="shared" ref="W27:W31" si="75">IFERROR((U27/V27-1)*100,"")</f>
        <v>22.601416613007075</v>
      </c>
      <c r="X27" s="37">
        <v>2142</v>
      </c>
      <c r="Y27" s="37">
        <v>1783</v>
      </c>
      <c r="Z27" s="69">
        <f t="shared" ref="Z27:Z31" si="76">IFERROR((X27/Y27-1)*100,"")</f>
        <v>20.134604598990457</v>
      </c>
      <c r="AA27" s="37">
        <v>880</v>
      </c>
      <c r="AB27" s="37">
        <v>694</v>
      </c>
      <c r="AC27" s="69">
        <f t="shared" ref="AC27:AC31" si="77">IFERROR((AA27/AB27-1)*100,"")</f>
        <v>26.801152737752165</v>
      </c>
      <c r="AD27" s="37">
        <v>1315</v>
      </c>
      <c r="AE27" s="37">
        <v>852</v>
      </c>
      <c r="AF27" s="69">
        <f t="shared" ref="AF27:AF31" si="78">IFERROR((AD27/AE27-1)*100,"")</f>
        <v>54.342723004694825</v>
      </c>
      <c r="AG27" s="37">
        <v>1376</v>
      </c>
      <c r="AH27" s="37">
        <v>950</v>
      </c>
      <c r="AI27" s="69">
        <f t="shared" ref="AI27:AI31" si="79">IFERROR((AG27/AH27-1)*100,"")</f>
        <v>44.842105263157904</v>
      </c>
      <c r="AJ27" s="37">
        <v>539</v>
      </c>
      <c r="AK27" s="37">
        <v>360</v>
      </c>
      <c r="AL27" s="69">
        <f t="shared" ref="AL27:AL31" si="80">IFERROR((AJ27/AK27-1)*100,"")</f>
        <v>49.722222222222221</v>
      </c>
      <c r="AM27" s="37">
        <v>425</v>
      </c>
      <c r="AN27" s="37">
        <v>448</v>
      </c>
      <c r="AO27" s="69">
        <f t="shared" ref="AO27:AO31" si="81">IFERROR((AM27/AN27-1)*100,"")</f>
        <v>-5.1339285714285694</v>
      </c>
      <c r="AP27" s="37">
        <v>121</v>
      </c>
      <c r="AQ27" s="37">
        <v>215</v>
      </c>
      <c r="AR27" s="69">
        <f t="shared" ref="AR27:AR31" si="82">IFERROR((AP27/AQ27-1)*100,"")</f>
        <v>-43.720930232558139</v>
      </c>
      <c r="AS27" s="37">
        <v>119</v>
      </c>
      <c r="AT27" s="37">
        <v>191</v>
      </c>
      <c r="AU27" s="69">
        <f t="shared" ref="AU27:AU31" si="83">IFERROR((AS27/AT27-1)*100,"")</f>
        <v>-37.696335078534027</v>
      </c>
      <c r="AV27" s="37">
        <v>27</v>
      </c>
      <c r="AW27" s="37">
        <v>52</v>
      </c>
      <c r="AX27" s="69">
        <f t="shared" ref="AX27:AX31" si="84">IFERROR((AV27/AW27-1)*100,"")</f>
        <v>-48.076923076923073</v>
      </c>
      <c r="AY27" s="37">
        <v>5</v>
      </c>
      <c r="AZ27" s="37">
        <v>17</v>
      </c>
      <c r="BA27" s="69">
        <f t="shared" si="49"/>
        <v>-70.588235294117638</v>
      </c>
      <c r="BB27" s="37">
        <v>15</v>
      </c>
      <c r="BC27" s="37">
        <v>31</v>
      </c>
      <c r="BD27" s="69">
        <f t="shared" si="50"/>
        <v>-51.612903225806448</v>
      </c>
      <c r="BE27" s="37">
        <v>0</v>
      </c>
      <c r="BF27" s="37">
        <v>0</v>
      </c>
      <c r="BG27" s="69" t="str">
        <f t="shared" si="51"/>
        <v/>
      </c>
      <c r="BH27" s="37">
        <v>312</v>
      </c>
      <c r="BI27" s="37">
        <v>151</v>
      </c>
      <c r="BJ27" s="69">
        <f t="shared" ref="BJ27:BJ31" si="85">IFERROR((BH27/BI27-1)*100,"")</f>
        <v>106.62251655629137</v>
      </c>
      <c r="BK27" s="37">
        <v>4607</v>
      </c>
      <c r="BL27" s="37">
        <v>4412</v>
      </c>
      <c r="BM27" s="69">
        <f t="shared" ref="BM27:BM31" si="86">IFERROR((BK27/BL27-1)*100,"")</f>
        <v>4.4197642792384473</v>
      </c>
      <c r="BN27" s="37">
        <v>1012</v>
      </c>
      <c r="BO27" s="37">
        <v>1060</v>
      </c>
      <c r="BP27" s="69">
        <f t="shared" ref="BP27:BP31" si="87">IFERROR((BN27/BO27-1)*100,"")</f>
        <v>-4.5283018867924518</v>
      </c>
      <c r="BQ27" s="37">
        <v>355</v>
      </c>
      <c r="BR27" s="37">
        <v>310</v>
      </c>
      <c r="BS27" s="69">
        <f t="shared" si="55"/>
        <v>14.516129032258075</v>
      </c>
      <c r="BT27" s="37">
        <v>161</v>
      </c>
      <c r="BU27" s="37">
        <v>134</v>
      </c>
      <c r="BV27" s="69">
        <f t="shared" si="56"/>
        <v>20.149253731343286</v>
      </c>
      <c r="BW27" s="37">
        <v>587</v>
      </c>
      <c r="BX27" s="37">
        <v>910</v>
      </c>
      <c r="BY27" s="69">
        <f t="shared" ref="BY27:BY31" si="88">IFERROR((BW27/BX27-1)*100,"")</f>
        <v>-35.494505494505489</v>
      </c>
      <c r="BZ27" s="37">
        <v>578</v>
      </c>
      <c r="CA27" s="37">
        <v>494</v>
      </c>
      <c r="CB27" s="69">
        <f t="shared" ref="CB27:CB31" si="89">IFERROR((BZ27/CA27-1)*100,"")</f>
        <v>17.004048582995956</v>
      </c>
      <c r="CC27" s="37">
        <v>579</v>
      </c>
      <c r="CD27" s="37">
        <v>578</v>
      </c>
      <c r="CE27" s="69">
        <f t="shared" ref="CE27:CE31" si="90">IFERROR((CC27/CD27-1)*100,"")</f>
        <v>0.17301038062282892</v>
      </c>
      <c r="CF27" s="37">
        <v>742</v>
      </c>
      <c r="CG27" s="37">
        <v>665</v>
      </c>
      <c r="CH27" s="69">
        <f t="shared" ref="CH27:CH31" si="91">IFERROR((CF27/CG27-1)*100,"")</f>
        <v>11.578947368421044</v>
      </c>
      <c r="CI27" s="37">
        <v>401</v>
      </c>
      <c r="CJ27" s="37">
        <v>370</v>
      </c>
      <c r="CK27" s="69">
        <f t="shared" si="61"/>
        <v>8.3783783783783825</v>
      </c>
      <c r="CL27" s="37">
        <v>264</v>
      </c>
      <c r="CM27" s="37">
        <v>168</v>
      </c>
      <c r="CN27" s="69">
        <f t="shared" si="62"/>
        <v>57.142857142857139</v>
      </c>
      <c r="CO27" s="37">
        <v>98</v>
      </c>
      <c r="CP27" s="37">
        <v>57</v>
      </c>
      <c r="CQ27" s="69">
        <f t="shared" si="63"/>
        <v>71.929824561403507</v>
      </c>
      <c r="CR27" s="37">
        <v>457</v>
      </c>
      <c r="CS27" s="37">
        <v>196</v>
      </c>
      <c r="CT27" s="69">
        <f t="shared" ref="CT27:CT31" si="92">IFERROR((CR27/CS27-1)*100,"")</f>
        <v>133.16326530612247</v>
      </c>
      <c r="CU27" s="37">
        <v>153</v>
      </c>
      <c r="CV27" s="37">
        <v>61</v>
      </c>
      <c r="CW27" s="69">
        <f t="shared" si="65"/>
        <v>150.81967213114754</v>
      </c>
      <c r="CX27" s="37">
        <v>760</v>
      </c>
      <c r="CY27" s="37">
        <v>964</v>
      </c>
      <c r="CZ27" s="69">
        <f t="shared" ref="CZ27:CZ31" si="93">IFERROR((CX27/CY27-1)*100,"")</f>
        <v>-21.161825726141082</v>
      </c>
      <c r="DA27" s="37">
        <v>99</v>
      </c>
      <c r="DB27" s="37">
        <v>163</v>
      </c>
      <c r="DC27" s="69">
        <f t="shared" si="67"/>
        <v>-39.263803680981589</v>
      </c>
      <c r="DD27" s="37">
        <v>3088</v>
      </c>
      <c r="DE27" s="37">
        <v>2931</v>
      </c>
      <c r="DF27" s="69">
        <f t="shared" si="68"/>
        <v>5.3565336062777247</v>
      </c>
    </row>
    <row r="28" spans="1:110" ht="14.1" customHeight="1">
      <c r="A28" s="91"/>
      <c r="B28" s="38">
        <v>25</v>
      </c>
      <c r="C28" s="37">
        <v>65221</v>
      </c>
      <c r="D28" s="37">
        <v>59322</v>
      </c>
      <c r="E28" s="69">
        <f t="shared" si="69"/>
        <v>9.944034253733868</v>
      </c>
      <c r="F28" s="37">
        <v>18923</v>
      </c>
      <c r="G28" s="37">
        <v>19541</v>
      </c>
      <c r="H28" s="69">
        <f t="shared" si="70"/>
        <v>-3.1625812394452724</v>
      </c>
      <c r="I28" s="37">
        <v>11518</v>
      </c>
      <c r="J28" s="37">
        <v>11290</v>
      </c>
      <c r="K28" s="69">
        <f t="shared" si="71"/>
        <v>2.0194862710363193</v>
      </c>
      <c r="L28" s="37">
        <v>6582</v>
      </c>
      <c r="M28" s="37">
        <v>5489</v>
      </c>
      <c r="N28" s="69">
        <f t="shared" si="72"/>
        <v>19.912552377482239</v>
      </c>
      <c r="O28" s="37">
        <v>2372</v>
      </c>
      <c r="P28" s="37">
        <v>1791</v>
      </c>
      <c r="Q28" s="69">
        <f t="shared" si="73"/>
        <v>32.439977666108312</v>
      </c>
      <c r="R28" s="37">
        <v>843</v>
      </c>
      <c r="S28" s="37">
        <v>911</v>
      </c>
      <c r="T28" s="69">
        <f t="shared" si="74"/>
        <v>-7.4643249176728821</v>
      </c>
      <c r="U28" s="37">
        <v>2140</v>
      </c>
      <c r="V28" s="37">
        <v>1337</v>
      </c>
      <c r="W28" s="69">
        <f t="shared" si="75"/>
        <v>60.059835452505617</v>
      </c>
      <c r="X28" s="37">
        <v>2200</v>
      </c>
      <c r="Y28" s="37">
        <v>1959</v>
      </c>
      <c r="Z28" s="69">
        <f t="shared" si="76"/>
        <v>12.302194997447668</v>
      </c>
      <c r="AA28" s="37">
        <v>1101</v>
      </c>
      <c r="AB28" s="37">
        <v>802</v>
      </c>
      <c r="AC28" s="69">
        <f t="shared" si="77"/>
        <v>37.281795511221951</v>
      </c>
      <c r="AD28" s="37">
        <v>942</v>
      </c>
      <c r="AE28" s="37">
        <v>961</v>
      </c>
      <c r="AF28" s="69">
        <f t="shared" si="78"/>
        <v>-1.9771071800208095</v>
      </c>
      <c r="AG28" s="37">
        <v>1428</v>
      </c>
      <c r="AH28" s="37">
        <v>1019</v>
      </c>
      <c r="AI28" s="69">
        <f t="shared" si="79"/>
        <v>40.137389597644749</v>
      </c>
      <c r="AJ28" s="37">
        <v>593</v>
      </c>
      <c r="AK28" s="37">
        <v>607</v>
      </c>
      <c r="AL28" s="69">
        <f t="shared" si="80"/>
        <v>-2.3064250411861664</v>
      </c>
      <c r="AM28" s="37">
        <v>423</v>
      </c>
      <c r="AN28" s="37">
        <v>284</v>
      </c>
      <c r="AO28" s="69">
        <f t="shared" si="81"/>
        <v>48.943661971830977</v>
      </c>
      <c r="AP28" s="37">
        <v>224</v>
      </c>
      <c r="AQ28" s="37">
        <v>70</v>
      </c>
      <c r="AR28" s="69">
        <f t="shared" si="82"/>
        <v>220.00000000000003</v>
      </c>
      <c r="AS28" s="37">
        <v>220</v>
      </c>
      <c r="AT28" s="37">
        <v>65</v>
      </c>
      <c r="AU28" s="69">
        <f t="shared" si="83"/>
        <v>238.46153846153845</v>
      </c>
      <c r="AV28" s="37">
        <v>63</v>
      </c>
      <c r="AW28" s="37">
        <v>102</v>
      </c>
      <c r="AX28" s="69">
        <f t="shared" si="84"/>
        <v>-38.235294117647058</v>
      </c>
      <c r="AY28" s="37">
        <v>31</v>
      </c>
      <c r="AZ28" s="37">
        <v>28</v>
      </c>
      <c r="BA28" s="69">
        <f t="shared" si="49"/>
        <v>10.714285714285721</v>
      </c>
      <c r="BB28" s="37">
        <v>26</v>
      </c>
      <c r="BC28" s="37">
        <v>53</v>
      </c>
      <c r="BD28" s="69">
        <f t="shared" si="50"/>
        <v>-50.943396226415096</v>
      </c>
      <c r="BE28" s="37">
        <v>2</v>
      </c>
      <c r="BF28" s="37">
        <v>5</v>
      </c>
      <c r="BG28" s="69">
        <f t="shared" si="51"/>
        <v>-60</v>
      </c>
      <c r="BH28" s="37">
        <v>158</v>
      </c>
      <c r="BI28" s="37">
        <v>118</v>
      </c>
      <c r="BJ28" s="69">
        <f t="shared" si="85"/>
        <v>33.898305084745758</v>
      </c>
      <c r="BK28" s="37">
        <v>5095</v>
      </c>
      <c r="BL28" s="37">
        <v>4105</v>
      </c>
      <c r="BM28" s="69">
        <f t="shared" si="86"/>
        <v>24.116930572472594</v>
      </c>
      <c r="BN28" s="37">
        <v>1151</v>
      </c>
      <c r="BO28" s="37">
        <v>899</v>
      </c>
      <c r="BP28" s="69">
        <f t="shared" si="87"/>
        <v>28.031145717463858</v>
      </c>
      <c r="BQ28" s="37">
        <v>286</v>
      </c>
      <c r="BR28" s="37">
        <v>233</v>
      </c>
      <c r="BS28" s="69">
        <f t="shared" si="55"/>
        <v>22.74678111587982</v>
      </c>
      <c r="BT28" s="37">
        <v>151</v>
      </c>
      <c r="BU28" s="37">
        <v>143</v>
      </c>
      <c r="BV28" s="69">
        <f t="shared" si="56"/>
        <v>5.5944055944056048</v>
      </c>
      <c r="BW28" s="37">
        <v>710</v>
      </c>
      <c r="BX28" s="37">
        <v>732</v>
      </c>
      <c r="BY28" s="69">
        <f t="shared" si="88"/>
        <v>-3.0054644808743203</v>
      </c>
      <c r="BZ28" s="37">
        <v>741</v>
      </c>
      <c r="CA28" s="37">
        <v>509</v>
      </c>
      <c r="CB28" s="69">
        <f t="shared" si="89"/>
        <v>45.579567779960705</v>
      </c>
      <c r="CC28" s="37">
        <v>581</v>
      </c>
      <c r="CD28" s="37">
        <v>502</v>
      </c>
      <c r="CE28" s="69">
        <f t="shared" si="90"/>
        <v>15.737051792828694</v>
      </c>
      <c r="CF28" s="37">
        <v>869</v>
      </c>
      <c r="CG28" s="37">
        <v>637</v>
      </c>
      <c r="CH28" s="69">
        <f t="shared" si="91"/>
        <v>36.420722135007843</v>
      </c>
      <c r="CI28" s="37">
        <v>452</v>
      </c>
      <c r="CJ28" s="37">
        <v>396</v>
      </c>
      <c r="CK28" s="69">
        <f t="shared" si="61"/>
        <v>14.141414141414144</v>
      </c>
      <c r="CL28" s="37">
        <v>268</v>
      </c>
      <c r="CM28" s="37">
        <v>230</v>
      </c>
      <c r="CN28" s="69">
        <f t="shared" si="62"/>
        <v>16.521739130434774</v>
      </c>
      <c r="CO28" s="37">
        <v>116</v>
      </c>
      <c r="CP28" s="37">
        <v>65</v>
      </c>
      <c r="CQ28" s="69">
        <f t="shared" si="63"/>
        <v>78.461538461538467</v>
      </c>
      <c r="CR28" s="37">
        <v>347</v>
      </c>
      <c r="CS28" s="37">
        <v>322</v>
      </c>
      <c r="CT28" s="69">
        <f t="shared" si="92"/>
        <v>7.7639751552795122</v>
      </c>
      <c r="CU28" s="37">
        <v>214</v>
      </c>
      <c r="CV28" s="37">
        <v>115</v>
      </c>
      <c r="CW28" s="69">
        <f t="shared" si="65"/>
        <v>86.086956521739125</v>
      </c>
      <c r="CX28" s="37">
        <v>991</v>
      </c>
      <c r="CY28" s="37">
        <v>922</v>
      </c>
      <c r="CZ28" s="69">
        <f t="shared" si="93"/>
        <v>7.4837310195227769</v>
      </c>
      <c r="DA28" s="37">
        <v>194</v>
      </c>
      <c r="DB28" s="37">
        <v>120</v>
      </c>
      <c r="DC28" s="69">
        <f t="shared" si="67"/>
        <v>61.666666666666671</v>
      </c>
      <c r="DD28" s="37">
        <v>3135</v>
      </c>
      <c r="DE28" s="37">
        <v>2887</v>
      </c>
      <c r="DF28" s="69">
        <f t="shared" si="68"/>
        <v>8.5902320748181502</v>
      </c>
    </row>
    <row r="29" spans="1:110" ht="14.1" customHeight="1">
      <c r="A29" s="91"/>
      <c r="B29" s="38">
        <v>26</v>
      </c>
      <c r="C29" s="37">
        <v>55352</v>
      </c>
      <c r="D29" s="37">
        <v>53998</v>
      </c>
      <c r="E29" s="69">
        <f t="shared" si="69"/>
        <v>2.5075002777880773</v>
      </c>
      <c r="F29" s="37">
        <v>13112</v>
      </c>
      <c r="G29" s="37">
        <v>12395</v>
      </c>
      <c r="H29" s="69">
        <f t="shared" si="70"/>
        <v>5.7845905607099679</v>
      </c>
      <c r="I29" s="37">
        <v>11226</v>
      </c>
      <c r="J29" s="37">
        <v>13946</v>
      </c>
      <c r="K29" s="69">
        <f t="shared" si="71"/>
        <v>-19.503800372866774</v>
      </c>
      <c r="L29" s="37">
        <v>4466</v>
      </c>
      <c r="M29" s="37">
        <v>5047</v>
      </c>
      <c r="N29" s="69">
        <f t="shared" si="72"/>
        <v>-11.511789181692089</v>
      </c>
      <c r="O29" s="37">
        <v>1403</v>
      </c>
      <c r="P29" s="37">
        <v>1704</v>
      </c>
      <c r="Q29" s="69">
        <f t="shared" si="73"/>
        <v>-17.664319248826288</v>
      </c>
      <c r="R29" s="37">
        <v>876</v>
      </c>
      <c r="S29" s="37">
        <v>716</v>
      </c>
      <c r="T29" s="69">
        <f t="shared" si="74"/>
        <v>22.346368715083798</v>
      </c>
      <c r="U29" s="37">
        <v>1827</v>
      </c>
      <c r="V29" s="37">
        <v>1569</v>
      </c>
      <c r="W29" s="69">
        <f t="shared" si="75"/>
        <v>16.443594646271521</v>
      </c>
      <c r="X29" s="37">
        <v>2272</v>
      </c>
      <c r="Y29" s="37">
        <v>1498</v>
      </c>
      <c r="Z29" s="69">
        <f t="shared" si="76"/>
        <v>51.668891855807743</v>
      </c>
      <c r="AA29" s="37">
        <v>820</v>
      </c>
      <c r="AB29" s="37">
        <v>985</v>
      </c>
      <c r="AC29" s="69">
        <f t="shared" si="77"/>
        <v>-16.751269035532989</v>
      </c>
      <c r="AD29" s="37">
        <v>1265</v>
      </c>
      <c r="AE29" s="37">
        <v>719</v>
      </c>
      <c r="AF29" s="69">
        <f t="shared" si="78"/>
        <v>75.938803894297635</v>
      </c>
      <c r="AG29" s="37">
        <v>1349</v>
      </c>
      <c r="AH29" s="37">
        <v>1339</v>
      </c>
      <c r="AI29" s="69">
        <f t="shared" si="79"/>
        <v>0.74682598954443069</v>
      </c>
      <c r="AJ29" s="37">
        <v>895</v>
      </c>
      <c r="AK29" s="37">
        <v>444</v>
      </c>
      <c r="AL29" s="69">
        <f t="shared" si="80"/>
        <v>101.5765765765766</v>
      </c>
      <c r="AM29" s="37">
        <v>443</v>
      </c>
      <c r="AN29" s="37">
        <v>317</v>
      </c>
      <c r="AO29" s="69">
        <f t="shared" si="81"/>
        <v>39.747634069400625</v>
      </c>
      <c r="AP29" s="37">
        <v>83</v>
      </c>
      <c r="AQ29" s="37">
        <v>170</v>
      </c>
      <c r="AR29" s="69">
        <f t="shared" si="82"/>
        <v>-51.17647058823529</v>
      </c>
      <c r="AS29" s="37">
        <v>234</v>
      </c>
      <c r="AT29" s="37">
        <v>236</v>
      </c>
      <c r="AU29" s="69">
        <f t="shared" si="83"/>
        <v>-0.84745762711864181</v>
      </c>
      <c r="AV29" s="37">
        <v>50</v>
      </c>
      <c r="AW29" s="37">
        <v>100</v>
      </c>
      <c r="AX29" s="69">
        <f t="shared" si="84"/>
        <v>-50</v>
      </c>
      <c r="AY29" s="37">
        <v>7</v>
      </c>
      <c r="AZ29" s="37">
        <v>22</v>
      </c>
      <c r="BA29" s="69">
        <f t="shared" si="49"/>
        <v>-68.181818181818187</v>
      </c>
      <c r="BB29" s="37">
        <v>33</v>
      </c>
      <c r="BC29" s="37">
        <v>47</v>
      </c>
      <c r="BD29" s="69">
        <f t="shared" si="50"/>
        <v>-29.787234042553191</v>
      </c>
      <c r="BE29" s="37">
        <v>5</v>
      </c>
      <c r="BF29" s="37">
        <v>5</v>
      </c>
      <c r="BG29" s="69">
        <f t="shared" si="51"/>
        <v>0</v>
      </c>
      <c r="BH29" s="37">
        <v>152</v>
      </c>
      <c r="BI29" s="37">
        <v>102</v>
      </c>
      <c r="BJ29" s="69">
        <f t="shared" si="85"/>
        <v>49.019607843137258</v>
      </c>
      <c r="BK29" s="37">
        <v>5013</v>
      </c>
      <c r="BL29" s="37">
        <v>4076</v>
      </c>
      <c r="BM29" s="69">
        <f t="shared" si="86"/>
        <v>22.988223748773319</v>
      </c>
      <c r="BN29" s="37">
        <v>1002</v>
      </c>
      <c r="BO29" s="37">
        <v>919</v>
      </c>
      <c r="BP29" s="69">
        <f t="shared" si="87"/>
        <v>9.0315560391730045</v>
      </c>
      <c r="BQ29" s="37">
        <v>312</v>
      </c>
      <c r="BR29" s="37">
        <v>326</v>
      </c>
      <c r="BS29" s="69">
        <f t="shared" si="55"/>
        <v>-4.2944785276073594</v>
      </c>
      <c r="BT29" s="37">
        <v>164</v>
      </c>
      <c r="BU29" s="37">
        <v>124</v>
      </c>
      <c r="BV29" s="69">
        <f t="shared" si="56"/>
        <v>32.258064516129025</v>
      </c>
      <c r="BW29" s="37">
        <v>778</v>
      </c>
      <c r="BX29" s="37">
        <v>662</v>
      </c>
      <c r="BY29" s="69">
        <f t="shared" si="88"/>
        <v>17.522658610271911</v>
      </c>
      <c r="BZ29" s="37">
        <v>736</v>
      </c>
      <c r="CA29" s="37">
        <v>503</v>
      </c>
      <c r="CB29" s="69">
        <f t="shared" si="89"/>
        <v>46.322067594433406</v>
      </c>
      <c r="CC29" s="37">
        <v>635</v>
      </c>
      <c r="CD29" s="37">
        <v>567</v>
      </c>
      <c r="CE29" s="69">
        <f t="shared" si="90"/>
        <v>11.992945326278658</v>
      </c>
      <c r="CF29" s="37">
        <v>932</v>
      </c>
      <c r="CG29" s="37">
        <v>845</v>
      </c>
      <c r="CH29" s="69">
        <f t="shared" si="91"/>
        <v>10.295857988165679</v>
      </c>
      <c r="CI29" s="37">
        <v>397</v>
      </c>
      <c r="CJ29" s="37">
        <v>382</v>
      </c>
      <c r="CK29" s="69">
        <f t="shared" si="61"/>
        <v>3.9267015706806241</v>
      </c>
      <c r="CL29" s="37">
        <v>199</v>
      </c>
      <c r="CM29" s="37">
        <v>234</v>
      </c>
      <c r="CN29" s="69">
        <f t="shared" si="62"/>
        <v>-14.957264957264959</v>
      </c>
      <c r="CO29" s="37">
        <v>75</v>
      </c>
      <c r="CP29" s="37">
        <v>66</v>
      </c>
      <c r="CQ29" s="69">
        <f t="shared" si="63"/>
        <v>13.636363636363647</v>
      </c>
      <c r="CR29" s="37">
        <v>254</v>
      </c>
      <c r="CS29" s="37">
        <v>178</v>
      </c>
      <c r="CT29" s="69">
        <f t="shared" si="92"/>
        <v>42.696629213483142</v>
      </c>
      <c r="CU29" s="37">
        <v>172</v>
      </c>
      <c r="CV29" s="37">
        <v>99</v>
      </c>
      <c r="CW29" s="69">
        <f t="shared" si="65"/>
        <v>73.737373737373744</v>
      </c>
      <c r="CX29" s="37">
        <v>809</v>
      </c>
      <c r="CY29" s="37">
        <v>981</v>
      </c>
      <c r="CZ29" s="69">
        <f t="shared" si="93"/>
        <v>-17.533129459734965</v>
      </c>
      <c r="DA29" s="37">
        <v>144</v>
      </c>
      <c r="DB29" s="37">
        <v>140</v>
      </c>
      <c r="DC29" s="69">
        <f t="shared" si="67"/>
        <v>2.857142857142847</v>
      </c>
      <c r="DD29" s="37">
        <v>3130</v>
      </c>
      <c r="DE29" s="37">
        <v>2452</v>
      </c>
      <c r="DF29" s="69">
        <f t="shared" si="68"/>
        <v>27.650897226753667</v>
      </c>
    </row>
    <row r="30" spans="1:110" ht="14.1" customHeight="1">
      <c r="A30" s="91"/>
      <c r="B30" s="38">
        <v>27</v>
      </c>
      <c r="C30" s="37">
        <v>61514</v>
      </c>
      <c r="D30" s="37">
        <v>51068</v>
      </c>
      <c r="E30" s="69">
        <f t="shared" si="69"/>
        <v>20.455079501840689</v>
      </c>
      <c r="F30" s="37">
        <v>20393</v>
      </c>
      <c r="G30" s="37">
        <v>10924</v>
      </c>
      <c r="H30" s="69">
        <f t="shared" si="70"/>
        <v>86.680703039179789</v>
      </c>
      <c r="I30" s="37">
        <v>7165</v>
      </c>
      <c r="J30" s="37">
        <v>12462</v>
      </c>
      <c r="K30" s="69">
        <f t="shared" si="71"/>
        <v>-42.505215856202859</v>
      </c>
      <c r="L30" s="37">
        <v>3720</v>
      </c>
      <c r="M30" s="37">
        <v>3067</v>
      </c>
      <c r="N30" s="69">
        <f t="shared" si="72"/>
        <v>21.29116400391262</v>
      </c>
      <c r="O30" s="37">
        <v>1285</v>
      </c>
      <c r="P30" s="37">
        <v>1229</v>
      </c>
      <c r="Q30" s="69">
        <f t="shared" si="73"/>
        <v>4.5565500406834936</v>
      </c>
      <c r="R30" s="37">
        <v>793</v>
      </c>
      <c r="S30" s="37">
        <v>816</v>
      </c>
      <c r="T30" s="69">
        <f t="shared" si="74"/>
        <v>-2.8186274509803932</v>
      </c>
      <c r="U30" s="37">
        <v>1471</v>
      </c>
      <c r="V30" s="37">
        <v>1375</v>
      </c>
      <c r="W30" s="69">
        <f t="shared" si="75"/>
        <v>6.9818181818181779</v>
      </c>
      <c r="X30" s="37">
        <v>3181</v>
      </c>
      <c r="Y30" s="37">
        <v>2206</v>
      </c>
      <c r="Z30" s="69">
        <f t="shared" si="76"/>
        <v>44.197642792384407</v>
      </c>
      <c r="AA30" s="37">
        <v>771</v>
      </c>
      <c r="AB30" s="37">
        <v>612</v>
      </c>
      <c r="AC30" s="69">
        <f t="shared" si="77"/>
        <v>25.980392156862742</v>
      </c>
      <c r="AD30" s="37">
        <v>1283</v>
      </c>
      <c r="AE30" s="37">
        <v>1272</v>
      </c>
      <c r="AF30" s="69">
        <f t="shared" si="78"/>
        <v>0.86477987421382796</v>
      </c>
      <c r="AG30" s="37">
        <v>1266</v>
      </c>
      <c r="AH30" s="37">
        <v>1007</v>
      </c>
      <c r="AI30" s="69">
        <f t="shared" si="79"/>
        <v>25.719960278053634</v>
      </c>
      <c r="AJ30" s="37">
        <v>973</v>
      </c>
      <c r="AK30" s="37">
        <v>902</v>
      </c>
      <c r="AL30" s="69">
        <f t="shared" si="80"/>
        <v>7.8713968957871305</v>
      </c>
      <c r="AM30" s="37">
        <v>272</v>
      </c>
      <c r="AN30" s="37">
        <v>428</v>
      </c>
      <c r="AO30" s="69">
        <f t="shared" si="81"/>
        <v>-36.448598130841127</v>
      </c>
      <c r="AP30" s="37">
        <v>208</v>
      </c>
      <c r="AQ30" s="37">
        <v>90</v>
      </c>
      <c r="AR30" s="69">
        <f t="shared" si="82"/>
        <v>131.11111111111109</v>
      </c>
      <c r="AS30" s="37">
        <v>232</v>
      </c>
      <c r="AT30" s="37">
        <v>182</v>
      </c>
      <c r="AU30" s="69">
        <f t="shared" si="83"/>
        <v>27.472527472527464</v>
      </c>
      <c r="AV30" s="37">
        <v>45</v>
      </c>
      <c r="AW30" s="37">
        <v>92</v>
      </c>
      <c r="AX30" s="69">
        <f t="shared" si="84"/>
        <v>-51.086956521739133</v>
      </c>
      <c r="AY30" s="37">
        <v>6</v>
      </c>
      <c r="AZ30" s="37">
        <v>26</v>
      </c>
      <c r="BA30" s="69">
        <f t="shared" si="49"/>
        <v>-76.92307692307692</v>
      </c>
      <c r="BB30" s="37">
        <v>27</v>
      </c>
      <c r="BC30" s="37">
        <v>44</v>
      </c>
      <c r="BD30" s="69">
        <f t="shared" si="50"/>
        <v>-38.636363636363633</v>
      </c>
      <c r="BE30" s="37">
        <v>4</v>
      </c>
      <c r="BF30" s="37">
        <v>5</v>
      </c>
      <c r="BG30" s="69">
        <f t="shared" si="51"/>
        <v>-19.999999999999996</v>
      </c>
      <c r="BH30" s="37">
        <v>318</v>
      </c>
      <c r="BI30" s="37">
        <v>168</v>
      </c>
      <c r="BJ30" s="69">
        <f t="shared" si="85"/>
        <v>89.285714285714278</v>
      </c>
      <c r="BK30" s="37">
        <v>5033</v>
      </c>
      <c r="BL30" s="37">
        <v>4372</v>
      </c>
      <c r="BM30" s="69">
        <f t="shared" si="86"/>
        <v>15.118938700823414</v>
      </c>
      <c r="BN30" s="37">
        <v>1503</v>
      </c>
      <c r="BO30" s="37">
        <v>1056</v>
      </c>
      <c r="BP30" s="69">
        <f t="shared" si="87"/>
        <v>42.32954545454546</v>
      </c>
      <c r="BQ30" s="37">
        <v>404</v>
      </c>
      <c r="BR30" s="37">
        <v>336</v>
      </c>
      <c r="BS30" s="69">
        <f t="shared" si="55"/>
        <v>20.238095238095234</v>
      </c>
      <c r="BT30" s="37">
        <v>182</v>
      </c>
      <c r="BU30" s="37">
        <v>115</v>
      </c>
      <c r="BV30" s="69">
        <f t="shared" si="56"/>
        <v>58.260869565217391</v>
      </c>
      <c r="BW30" s="37">
        <v>954</v>
      </c>
      <c r="BX30" s="37">
        <v>722</v>
      </c>
      <c r="BY30" s="69">
        <f t="shared" si="88"/>
        <v>32.13296398891967</v>
      </c>
      <c r="BZ30" s="37">
        <v>1127</v>
      </c>
      <c r="CA30" s="37">
        <v>1165</v>
      </c>
      <c r="CB30" s="69">
        <f t="shared" si="89"/>
        <v>-3.2618025751072977</v>
      </c>
      <c r="CC30" s="37">
        <v>730</v>
      </c>
      <c r="CD30" s="37">
        <v>568</v>
      </c>
      <c r="CE30" s="69">
        <f t="shared" si="90"/>
        <v>28.521126760563376</v>
      </c>
      <c r="CF30" s="37">
        <v>1013</v>
      </c>
      <c r="CG30" s="37">
        <v>826</v>
      </c>
      <c r="CH30" s="69">
        <f t="shared" si="91"/>
        <v>22.639225181598064</v>
      </c>
      <c r="CI30" s="37">
        <v>309</v>
      </c>
      <c r="CJ30" s="37">
        <v>300</v>
      </c>
      <c r="CK30" s="69">
        <f t="shared" si="61"/>
        <v>3.0000000000000027</v>
      </c>
      <c r="CL30" s="37">
        <v>335</v>
      </c>
      <c r="CM30" s="37">
        <v>191</v>
      </c>
      <c r="CN30" s="69">
        <f t="shared" si="62"/>
        <v>75.392670157068054</v>
      </c>
      <c r="CO30" s="37">
        <v>151</v>
      </c>
      <c r="CP30" s="37">
        <v>46</v>
      </c>
      <c r="CQ30" s="69">
        <f t="shared" si="63"/>
        <v>228.26086956521738</v>
      </c>
      <c r="CR30" s="37">
        <v>425</v>
      </c>
      <c r="CS30" s="37">
        <v>197</v>
      </c>
      <c r="CT30" s="69">
        <f t="shared" si="92"/>
        <v>115.73604060913705</v>
      </c>
      <c r="CU30" s="37">
        <v>245</v>
      </c>
      <c r="CV30" s="37">
        <v>147</v>
      </c>
      <c r="CW30" s="69">
        <f t="shared" si="65"/>
        <v>66.666666666666671</v>
      </c>
      <c r="CX30" s="37">
        <v>1113</v>
      </c>
      <c r="CY30" s="37">
        <v>834</v>
      </c>
      <c r="CZ30" s="69">
        <f t="shared" si="93"/>
        <v>33.453237410071935</v>
      </c>
      <c r="DA30" s="37">
        <v>148</v>
      </c>
      <c r="DB30" s="37">
        <v>103</v>
      </c>
      <c r="DC30" s="69">
        <f t="shared" si="67"/>
        <v>43.689320388349515</v>
      </c>
      <c r="DD30" s="37">
        <v>4237</v>
      </c>
      <c r="DE30" s="37">
        <v>3081</v>
      </c>
      <c r="DF30" s="69">
        <f t="shared" si="68"/>
        <v>37.520285621551452</v>
      </c>
    </row>
    <row r="31" spans="1:110" ht="14.1" customHeight="1">
      <c r="A31" s="91"/>
      <c r="B31" s="38">
        <v>28</v>
      </c>
      <c r="C31" s="37">
        <v>55691</v>
      </c>
      <c r="D31" s="37">
        <v>42915</v>
      </c>
      <c r="E31" s="69">
        <f t="shared" si="69"/>
        <v>29.770476523360134</v>
      </c>
      <c r="F31" s="37">
        <v>17617</v>
      </c>
      <c r="G31" s="37">
        <v>14720</v>
      </c>
      <c r="H31" s="69">
        <f t="shared" si="70"/>
        <v>19.680706521739122</v>
      </c>
      <c r="I31" s="37">
        <v>7899</v>
      </c>
      <c r="J31" s="37">
        <v>6546</v>
      </c>
      <c r="K31" s="69">
        <f t="shared" si="71"/>
        <v>20.669110907424383</v>
      </c>
      <c r="L31" s="37">
        <v>4972</v>
      </c>
      <c r="M31" s="37">
        <v>2392</v>
      </c>
      <c r="N31" s="69">
        <f t="shared" si="72"/>
        <v>107.85953177257524</v>
      </c>
      <c r="O31" s="37">
        <v>1342</v>
      </c>
      <c r="P31" s="37">
        <v>735</v>
      </c>
      <c r="Q31" s="69">
        <f t="shared" si="73"/>
        <v>82.585034013605437</v>
      </c>
      <c r="R31" s="37">
        <v>968</v>
      </c>
      <c r="S31" s="37">
        <v>618</v>
      </c>
      <c r="T31" s="69">
        <f t="shared" si="74"/>
        <v>56.634304207119747</v>
      </c>
      <c r="U31" s="37">
        <v>2089</v>
      </c>
      <c r="V31" s="37">
        <v>1216</v>
      </c>
      <c r="W31" s="69">
        <f t="shared" si="75"/>
        <v>71.79276315789474</v>
      </c>
      <c r="X31" s="37">
        <v>1768</v>
      </c>
      <c r="Y31" s="37">
        <v>1331</v>
      </c>
      <c r="Z31" s="69">
        <f t="shared" si="76"/>
        <v>32.832456799398948</v>
      </c>
      <c r="AA31" s="37">
        <v>706</v>
      </c>
      <c r="AB31" s="37">
        <v>510</v>
      </c>
      <c r="AC31" s="69">
        <f t="shared" si="77"/>
        <v>38.431372549019606</v>
      </c>
      <c r="AD31" s="37">
        <v>1046</v>
      </c>
      <c r="AE31" s="37">
        <v>799</v>
      </c>
      <c r="AF31" s="69">
        <f t="shared" si="78"/>
        <v>30.913642052565706</v>
      </c>
      <c r="AG31" s="37">
        <v>1293</v>
      </c>
      <c r="AH31" s="37">
        <v>869</v>
      </c>
      <c r="AI31" s="69">
        <f t="shared" si="79"/>
        <v>48.791714614499426</v>
      </c>
      <c r="AJ31" s="37">
        <v>467</v>
      </c>
      <c r="AK31" s="37">
        <v>248</v>
      </c>
      <c r="AL31" s="69">
        <f t="shared" si="80"/>
        <v>88.306451612903231</v>
      </c>
      <c r="AM31" s="37">
        <v>241</v>
      </c>
      <c r="AN31" s="37">
        <v>362</v>
      </c>
      <c r="AO31" s="69">
        <f t="shared" si="81"/>
        <v>-33.425414364640879</v>
      </c>
      <c r="AP31" s="37">
        <v>209</v>
      </c>
      <c r="AQ31" s="37">
        <v>211</v>
      </c>
      <c r="AR31" s="69">
        <f t="shared" si="82"/>
        <v>-0.94786729857819774</v>
      </c>
      <c r="AS31" s="37">
        <v>156</v>
      </c>
      <c r="AT31" s="37">
        <v>179</v>
      </c>
      <c r="AU31" s="69">
        <f t="shared" si="83"/>
        <v>-12.849162011173188</v>
      </c>
      <c r="AV31" s="37">
        <v>73</v>
      </c>
      <c r="AW31" s="37">
        <v>101</v>
      </c>
      <c r="AX31" s="69">
        <f t="shared" si="84"/>
        <v>-27.722772277227726</v>
      </c>
      <c r="AY31" s="37">
        <v>25</v>
      </c>
      <c r="AZ31" s="37">
        <v>30</v>
      </c>
      <c r="BA31" s="69">
        <f t="shared" si="49"/>
        <v>-16.666666666666664</v>
      </c>
      <c r="BB31" s="37">
        <v>30</v>
      </c>
      <c r="BC31" s="37">
        <v>51</v>
      </c>
      <c r="BD31" s="69">
        <f t="shared" si="50"/>
        <v>-41.17647058823529</v>
      </c>
      <c r="BE31" s="37">
        <v>14</v>
      </c>
      <c r="BF31" s="37">
        <v>3</v>
      </c>
      <c r="BG31" s="69">
        <f t="shared" si="51"/>
        <v>366.66666666666669</v>
      </c>
      <c r="BH31" s="37">
        <v>177</v>
      </c>
      <c r="BI31" s="37">
        <v>103</v>
      </c>
      <c r="BJ31" s="69">
        <f t="shared" si="85"/>
        <v>71.84466019417475</v>
      </c>
      <c r="BK31" s="37">
        <v>4509</v>
      </c>
      <c r="BL31" s="37">
        <v>3638</v>
      </c>
      <c r="BM31" s="69">
        <f t="shared" si="86"/>
        <v>23.941726223199566</v>
      </c>
      <c r="BN31" s="37">
        <v>984</v>
      </c>
      <c r="BO31" s="37">
        <v>1028</v>
      </c>
      <c r="BP31" s="69">
        <f t="shared" si="87"/>
        <v>-4.2801556420233418</v>
      </c>
      <c r="BQ31" s="37">
        <v>306</v>
      </c>
      <c r="BR31" s="37">
        <v>227</v>
      </c>
      <c r="BS31" s="69">
        <f t="shared" si="55"/>
        <v>34.801762114537446</v>
      </c>
      <c r="BT31" s="37">
        <v>154</v>
      </c>
      <c r="BU31" s="37">
        <v>141</v>
      </c>
      <c r="BV31" s="69">
        <f t="shared" si="56"/>
        <v>9.219858156028371</v>
      </c>
      <c r="BW31" s="37">
        <v>1098</v>
      </c>
      <c r="BX31" s="37">
        <v>945</v>
      </c>
      <c r="BY31" s="69">
        <f t="shared" si="88"/>
        <v>16.1904761904762</v>
      </c>
      <c r="BZ31" s="37">
        <v>588</v>
      </c>
      <c r="CA31" s="37">
        <v>484</v>
      </c>
      <c r="CB31" s="69">
        <f t="shared" si="89"/>
        <v>21.487603305785118</v>
      </c>
      <c r="CC31" s="37">
        <v>622</v>
      </c>
      <c r="CD31" s="37">
        <v>623</v>
      </c>
      <c r="CE31" s="69">
        <f t="shared" si="90"/>
        <v>-0.16051364365970988</v>
      </c>
      <c r="CF31" s="37">
        <v>968</v>
      </c>
      <c r="CG31" s="37">
        <v>708</v>
      </c>
      <c r="CH31" s="69">
        <f t="shared" si="91"/>
        <v>36.723163841807917</v>
      </c>
      <c r="CI31" s="37">
        <v>308</v>
      </c>
      <c r="CJ31" s="37">
        <v>218</v>
      </c>
      <c r="CK31" s="69">
        <f t="shared" si="61"/>
        <v>41.284403669724767</v>
      </c>
      <c r="CL31" s="37">
        <v>258</v>
      </c>
      <c r="CM31" s="37">
        <v>221</v>
      </c>
      <c r="CN31" s="69">
        <f t="shared" si="62"/>
        <v>16.742081447963809</v>
      </c>
      <c r="CO31" s="37">
        <v>81</v>
      </c>
      <c r="CP31" s="37">
        <v>97</v>
      </c>
      <c r="CQ31" s="69">
        <f t="shared" si="63"/>
        <v>-16.494845360824741</v>
      </c>
      <c r="CR31" s="37">
        <v>290</v>
      </c>
      <c r="CS31" s="37">
        <v>169</v>
      </c>
      <c r="CT31" s="69">
        <f t="shared" si="92"/>
        <v>71.597633136094686</v>
      </c>
      <c r="CU31" s="37">
        <v>116</v>
      </c>
      <c r="CV31" s="37">
        <v>116</v>
      </c>
      <c r="CW31" s="69">
        <f t="shared" si="65"/>
        <v>0</v>
      </c>
      <c r="CX31" s="37">
        <v>907</v>
      </c>
      <c r="CY31" s="37">
        <v>721</v>
      </c>
      <c r="CZ31" s="69">
        <f t="shared" si="93"/>
        <v>25.79750346740639</v>
      </c>
      <c r="DA31" s="37">
        <v>184</v>
      </c>
      <c r="DB31" s="37">
        <v>98</v>
      </c>
      <c r="DC31" s="69">
        <f t="shared" si="67"/>
        <v>87.75510204081634</v>
      </c>
      <c r="DD31" s="37">
        <v>3066</v>
      </c>
      <c r="DE31" s="37">
        <v>2373</v>
      </c>
      <c r="DF31" s="69">
        <f t="shared" si="68"/>
        <v>29.20353982300885</v>
      </c>
    </row>
    <row r="32" spans="1:110" ht="14.1" customHeight="1">
      <c r="A32" s="91"/>
      <c r="B32" s="38"/>
      <c r="C32" s="37"/>
      <c r="D32" s="37"/>
      <c r="E32" s="69"/>
      <c r="F32" s="37"/>
      <c r="G32" s="37"/>
      <c r="H32" s="69"/>
      <c r="I32" s="37"/>
      <c r="J32" s="37"/>
      <c r="K32" s="69"/>
      <c r="L32" s="37"/>
      <c r="M32" s="37"/>
      <c r="N32" s="69"/>
      <c r="O32" s="37"/>
      <c r="P32" s="37"/>
      <c r="Q32" s="69"/>
      <c r="R32" s="37"/>
      <c r="S32" s="37"/>
      <c r="T32" s="69"/>
      <c r="U32" s="37"/>
      <c r="V32" s="37"/>
      <c r="W32" s="69"/>
      <c r="X32" s="37"/>
      <c r="Y32" s="37"/>
      <c r="Z32" s="69"/>
      <c r="AA32" s="37"/>
      <c r="AB32" s="37"/>
      <c r="AC32" s="69"/>
      <c r="AD32" s="37"/>
      <c r="AE32" s="37"/>
      <c r="AF32" s="69"/>
      <c r="AG32" s="37"/>
      <c r="AH32" s="37"/>
      <c r="AI32" s="69"/>
      <c r="AJ32" s="37"/>
      <c r="AK32" s="37"/>
      <c r="AL32" s="69"/>
      <c r="AM32" s="37"/>
      <c r="AN32" s="37"/>
      <c r="AO32" s="69"/>
      <c r="AP32" s="37"/>
      <c r="AQ32" s="37"/>
      <c r="AR32" s="69"/>
      <c r="AS32" s="37"/>
      <c r="AT32" s="37"/>
      <c r="AU32" s="69"/>
      <c r="AV32" s="37"/>
      <c r="AW32" s="37"/>
      <c r="AX32" s="69"/>
      <c r="AY32" s="37"/>
      <c r="AZ32" s="37"/>
      <c r="BA32" s="69"/>
      <c r="BB32" s="37"/>
      <c r="BC32" s="37"/>
      <c r="BD32" s="69"/>
      <c r="BE32" s="37"/>
      <c r="BF32" s="37"/>
      <c r="BG32" s="69"/>
      <c r="BH32" s="37"/>
      <c r="BI32" s="37"/>
      <c r="BJ32" s="69"/>
      <c r="BK32" s="37"/>
      <c r="BL32" s="37"/>
      <c r="BM32" s="69"/>
      <c r="BN32" s="37"/>
      <c r="BO32" s="37"/>
      <c r="BP32" s="69"/>
      <c r="BQ32" s="37"/>
      <c r="BR32" s="37"/>
      <c r="BS32" s="69"/>
      <c r="BT32" s="37"/>
      <c r="BU32" s="37"/>
      <c r="BV32" s="69"/>
      <c r="BW32" s="37"/>
      <c r="BX32" s="37"/>
      <c r="BY32" s="69"/>
      <c r="BZ32" s="37"/>
      <c r="CA32" s="37"/>
      <c r="CB32" s="69"/>
      <c r="CC32" s="37"/>
      <c r="CD32" s="37"/>
      <c r="CE32" s="69"/>
      <c r="CF32" s="37"/>
      <c r="CG32" s="37"/>
      <c r="CH32" s="69"/>
      <c r="CI32" s="37"/>
      <c r="CJ32" s="37"/>
      <c r="CK32" s="69"/>
      <c r="CL32" s="37"/>
      <c r="CM32" s="37"/>
      <c r="CN32" s="69"/>
      <c r="CO32" s="37"/>
      <c r="CP32" s="37"/>
      <c r="CQ32" s="69"/>
      <c r="CR32" s="37"/>
      <c r="CS32" s="37"/>
      <c r="CT32" s="69"/>
      <c r="CU32" s="37"/>
      <c r="CV32" s="37"/>
      <c r="CW32" s="69"/>
      <c r="CX32" s="37"/>
      <c r="CY32" s="37"/>
      <c r="CZ32" s="69"/>
      <c r="DA32" s="37"/>
      <c r="DB32" s="37"/>
      <c r="DC32" s="69"/>
      <c r="DD32" s="37"/>
      <c r="DE32" s="37"/>
      <c r="DF32" s="69"/>
    </row>
    <row r="33" spans="1:110" ht="14.1" customHeight="1">
      <c r="A33" s="91"/>
      <c r="B33" s="38"/>
      <c r="C33" s="37"/>
      <c r="D33" s="37"/>
      <c r="E33" s="69"/>
      <c r="F33" s="37"/>
      <c r="G33" s="37"/>
      <c r="H33" s="69"/>
      <c r="I33" s="37"/>
      <c r="J33" s="37"/>
      <c r="K33" s="69"/>
      <c r="L33" s="37"/>
      <c r="M33" s="37"/>
      <c r="N33" s="69"/>
      <c r="O33" s="37"/>
      <c r="P33" s="37"/>
      <c r="Q33" s="69"/>
      <c r="R33" s="37"/>
      <c r="S33" s="37"/>
      <c r="T33" s="69"/>
      <c r="U33" s="37"/>
      <c r="V33" s="37"/>
      <c r="W33" s="69"/>
      <c r="X33" s="37"/>
      <c r="Y33" s="37"/>
      <c r="Z33" s="69"/>
      <c r="AA33" s="37"/>
      <c r="AB33" s="37"/>
      <c r="AC33" s="69"/>
      <c r="AD33" s="37"/>
      <c r="AE33" s="37"/>
      <c r="AF33" s="69"/>
      <c r="AG33" s="37"/>
      <c r="AH33" s="37"/>
      <c r="AI33" s="69"/>
      <c r="AJ33" s="37"/>
      <c r="AK33" s="37"/>
      <c r="AL33" s="69"/>
      <c r="AM33" s="37"/>
      <c r="AN33" s="37"/>
      <c r="AO33" s="69"/>
      <c r="AP33" s="37"/>
      <c r="AQ33" s="37"/>
      <c r="AR33" s="69"/>
      <c r="AS33" s="37"/>
      <c r="AT33" s="37"/>
      <c r="AU33" s="69"/>
      <c r="AV33" s="37"/>
      <c r="AW33" s="37"/>
      <c r="AX33" s="69"/>
      <c r="AY33" s="37"/>
      <c r="AZ33" s="37"/>
      <c r="BA33" s="69"/>
      <c r="BB33" s="37"/>
      <c r="BC33" s="37"/>
      <c r="BD33" s="69"/>
      <c r="BE33" s="37"/>
      <c r="BF33" s="37"/>
      <c r="BG33" s="69"/>
      <c r="BH33" s="37"/>
      <c r="BI33" s="37"/>
      <c r="BJ33" s="69"/>
      <c r="BK33" s="37"/>
      <c r="BL33" s="37"/>
      <c r="BM33" s="69"/>
      <c r="BN33" s="37"/>
      <c r="BO33" s="37"/>
      <c r="BP33" s="69"/>
      <c r="BQ33" s="37"/>
      <c r="BR33" s="37"/>
      <c r="BS33" s="69"/>
      <c r="BT33" s="37"/>
      <c r="BU33" s="37"/>
      <c r="BV33" s="69"/>
      <c r="BW33" s="37"/>
      <c r="BX33" s="37"/>
      <c r="BY33" s="69"/>
      <c r="BZ33" s="37"/>
      <c r="CA33" s="37"/>
      <c r="CB33" s="69"/>
      <c r="CC33" s="37"/>
      <c r="CD33" s="37"/>
      <c r="CE33" s="69"/>
      <c r="CF33" s="37"/>
      <c r="CG33" s="37"/>
      <c r="CH33" s="69"/>
      <c r="CI33" s="37"/>
      <c r="CJ33" s="37"/>
      <c r="CK33" s="69"/>
      <c r="CL33" s="37"/>
      <c r="CM33" s="37"/>
      <c r="CN33" s="69"/>
      <c r="CO33" s="37"/>
      <c r="CP33" s="37"/>
      <c r="CQ33" s="69"/>
      <c r="CR33" s="37"/>
      <c r="CS33" s="37"/>
      <c r="CT33" s="69"/>
      <c r="CU33" s="37"/>
      <c r="CV33" s="37"/>
      <c r="CW33" s="69"/>
      <c r="CX33" s="37"/>
      <c r="CY33" s="37"/>
      <c r="CZ33" s="69"/>
      <c r="DA33" s="37"/>
      <c r="DB33" s="37"/>
      <c r="DC33" s="69"/>
      <c r="DD33" s="37"/>
      <c r="DE33" s="37"/>
      <c r="DF33" s="69"/>
    </row>
    <row r="34" spans="1:110" ht="14.1" customHeight="1">
      <c r="A34" s="92"/>
      <c r="B34" s="38"/>
      <c r="C34" s="37"/>
      <c r="D34" s="37"/>
      <c r="E34" s="69"/>
      <c r="F34" s="37"/>
      <c r="G34" s="37"/>
      <c r="H34" s="69"/>
      <c r="I34" s="37"/>
      <c r="J34" s="37"/>
      <c r="K34" s="69"/>
      <c r="L34" s="37"/>
      <c r="M34" s="37"/>
      <c r="N34" s="69"/>
      <c r="O34" s="37"/>
      <c r="P34" s="37"/>
      <c r="Q34" s="69"/>
      <c r="R34" s="37"/>
      <c r="S34" s="37"/>
      <c r="T34" s="69"/>
      <c r="U34" s="37"/>
      <c r="V34" s="37"/>
      <c r="W34" s="69"/>
      <c r="X34" s="37"/>
      <c r="Y34" s="37"/>
      <c r="Z34" s="69"/>
      <c r="AA34" s="37"/>
      <c r="AB34" s="37"/>
      <c r="AC34" s="69"/>
      <c r="AD34" s="37"/>
      <c r="AE34" s="37"/>
      <c r="AF34" s="69"/>
      <c r="AG34" s="37"/>
      <c r="AH34" s="37"/>
      <c r="AI34" s="69"/>
      <c r="AJ34" s="37"/>
      <c r="AK34" s="37"/>
      <c r="AL34" s="69"/>
      <c r="AM34" s="37"/>
      <c r="AN34" s="37"/>
      <c r="AO34" s="69"/>
      <c r="AP34" s="37"/>
      <c r="AQ34" s="37"/>
      <c r="AR34" s="69"/>
      <c r="AS34" s="37"/>
      <c r="AT34" s="37"/>
      <c r="AU34" s="69"/>
      <c r="AV34" s="37"/>
      <c r="AW34" s="37"/>
      <c r="AX34" s="69"/>
      <c r="AY34" s="37"/>
      <c r="AZ34" s="37"/>
      <c r="BA34" s="69"/>
      <c r="BB34" s="37"/>
      <c r="BC34" s="37"/>
      <c r="BD34" s="69"/>
      <c r="BE34" s="37"/>
      <c r="BF34" s="37"/>
      <c r="BG34" s="69"/>
      <c r="BH34" s="37"/>
      <c r="BI34" s="37"/>
      <c r="BJ34" s="69"/>
      <c r="BK34" s="37"/>
      <c r="BL34" s="37"/>
      <c r="BM34" s="69"/>
      <c r="BN34" s="37"/>
      <c r="BO34" s="37"/>
      <c r="BP34" s="69"/>
      <c r="BQ34" s="37"/>
      <c r="BR34" s="37"/>
      <c r="BS34" s="69"/>
      <c r="BT34" s="37"/>
      <c r="BU34" s="37"/>
      <c r="BV34" s="69"/>
      <c r="BW34" s="37"/>
      <c r="BX34" s="37"/>
      <c r="BY34" s="69"/>
      <c r="BZ34" s="37"/>
      <c r="CA34" s="37"/>
      <c r="CB34" s="69"/>
      <c r="CC34" s="37"/>
      <c r="CD34" s="37"/>
      <c r="CE34" s="69"/>
      <c r="CF34" s="37"/>
      <c r="CG34" s="37"/>
      <c r="CH34" s="69"/>
      <c r="CI34" s="37"/>
      <c r="CJ34" s="37"/>
      <c r="CK34" s="69"/>
      <c r="CL34" s="37"/>
      <c r="CM34" s="37"/>
      <c r="CN34" s="69"/>
      <c r="CO34" s="37"/>
      <c r="CP34" s="37"/>
      <c r="CQ34" s="69"/>
      <c r="CR34" s="37"/>
      <c r="CS34" s="37"/>
      <c r="CT34" s="69"/>
      <c r="CU34" s="37"/>
      <c r="CV34" s="37"/>
      <c r="CW34" s="69"/>
      <c r="CX34" s="37"/>
      <c r="CY34" s="37"/>
      <c r="CZ34" s="69"/>
      <c r="DA34" s="37"/>
      <c r="DB34" s="37"/>
      <c r="DC34" s="69"/>
      <c r="DD34" s="37"/>
      <c r="DE34" s="37"/>
      <c r="DF34" s="69"/>
    </row>
    <row r="35" spans="1:110" s="39" customFormat="1" ht="14.1" customHeight="1">
      <c r="A35" s="86" t="s">
        <v>53</v>
      </c>
      <c r="B35" s="87"/>
      <c r="C35" s="43">
        <f>SUM(C4:C34)</f>
        <v>1887838</v>
      </c>
      <c r="D35" s="44">
        <f>SUM(D4:D34)</f>
        <v>1606069</v>
      </c>
      <c r="E35" s="70">
        <f>IFERROR((C35/D35-1)*100,"")</f>
        <v>17.54401585486054</v>
      </c>
      <c r="F35" s="43">
        <f>SUM(F4:F34)</f>
        <v>542995</v>
      </c>
      <c r="G35" s="44">
        <f>SUM(G4:G34)</f>
        <v>426949</v>
      </c>
      <c r="H35" s="70">
        <f>IFERROR((F35/G35-1)*100,"")</f>
        <v>27.180295538811428</v>
      </c>
      <c r="I35" s="43">
        <f>SUM(I4:I34)</f>
        <v>281655</v>
      </c>
      <c r="J35" s="44">
        <f>SUM(J4:J34)</f>
        <v>246520</v>
      </c>
      <c r="K35" s="70">
        <f>IFERROR((I35/J35-1)*100,"")</f>
        <v>14.252393314944012</v>
      </c>
      <c r="L35" s="43">
        <f>SUM(L4:L34)</f>
        <v>178368</v>
      </c>
      <c r="M35" s="44">
        <f>SUM(M4:M34)</f>
        <v>143960</v>
      </c>
      <c r="N35" s="70">
        <f>IFERROR((L35/M35-1)*100,"")</f>
        <v>23.901083634342868</v>
      </c>
      <c r="O35" s="43">
        <f>SUM(O4:O34)</f>
        <v>66844</v>
      </c>
      <c r="P35" s="44">
        <f>SUM(P4:P34)</f>
        <v>60912</v>
      </c>
      <c r="Q35" s="70">
        <f>IFERROR((O35/P35-1)*100,"")</f>
        <v>9.7386393485684231</v>
      </c>
      <c r="R35" s="43">
        <f>SUM(R4:R34)</f>
        <v>46167</v>
      </c>
      <c r="S35" s="44">
        <f>SUM(S4:S34)</f>
        <v>38112</v>
      </c>
      <c r="T35" s="70">
        <f>IFERROR((R35/S35-1)*100,"")</f>
        <v>21.135075566750629</v>
      </c>
      <c r="U35" s="43">
        <f>SUM(U4:U34)</f>
        <v>60117</v>
      </c>
      <c r="V35" s="44">
        <f>SUM(V4:V34)</f>
        <v>50485</v>
      </c>
      <c r="W35" s="70">
        <f>IFERROR((U35/V35-1)*100,"")</f>
        <v>19.078934336931752</v>
      </c>
      <c r="X35" s="43">
        <f>SUM(X4:X34)</f>
        <v>71061</v>
      </c>
      <c r="Y35" s="44">
        <f>SUM(Y4:Y34)</f>
        <v>63071</v>
      </c>
      <c r="Z35" s="70">
        <f>IFERROR((X35/Y35-1)*100,"")</f>
        <v>12.668262751502279</v>
      </c>
      <c r="AA35" s="43">
        <f>SUM(AA4:AA34)</f>
        <v>32087</v>
      </c>
      <c r="AB35" s="44">
        <f>SUM(AB4:AB34)</f>
        <v>27448</v>
      </c>
      <c r="AC35" s="70">
        <f>IFERROR((AA35/AB35-1)*100,"")</f>
        <v>16.901049256776446</v>
      </c>
      <c r="AD35" s="43">
        <f>SUM(AD4:AD34)</f>
        <v>37547</v>
      </c>
      <c r="AE35" s="44">
        <f>SUM(AE4:AE34)</f>
        <v>32122</v>
      </c>
      <c r="AF35" s="70">
        <f>IFERROR((AD35/AE35-1)*100,"")</f>
        <v>16.888736691364169</v>
      </c>
      <c r="AG35" s="43">
        <f>SUM(AG4:AG34)</f>
        <v>40146</v>
      </c>
      <c r="AH35" s="44">
        <f>SUM(AH4:AH34)</f>
        <v>34296</v>
      </c>
      <c r="AI35" s="70">
        <f>IFERROR((AG35/AH35-1)*100,"")</f>
        <v>17.057382785164442</v>
      </c>
      <c r="AJ35" s="43">
        <f>SUM(AJ4:AJ34)</f>
        <v>19830</v>
      </c>
      <c r="AK35" s="44">
        <f>SUM(AK4:AK34)</f>
        <v>18640</v>
      </c>
      <c r="AL35" s="70">
        <f>IFERROR((AJ35/AK35-1)*100,"")</f>
        <v>6.3841201716738238</v>
      </c>
      <c r="AM35" s="43">
        <f>SUM(AM4:AM34)</f>
        <v>13041</v>
      </c>
      <c r="AN35" s="44">
        <f>SUM(AN4:AN34)</f>
        <v>13006</v>
      </c>
      <c r="AO35" s="70">
        <f>IFERROR((AM35/AN35-1)*100,"")</f>
        <v>0.26910656620020568</v>
      </c>
      <c r="AP35" s="43">
        <f>SUM(AP4:AP34)</f>
        <v>5297</v>
      </c>
      <c r="AQ35" s="44">
        <f>SUM(AQ4:AQ34)</f>
        <v>4252</v>
      </c>
      <c r="AR35" s="70">
        <f>IFERROR((AP35/AQ35-1)*100,"")</f>
        <v>24.576669802445906</v>
      </c>
      <c r="AS35" s="43">
        <f>SUM(AS4:AS34)</f>
        <v>6767</v>
      </c>
      <c r="AT35" s="44">
        <f>SUM(AT4:AT34)</f>
        <v>5676</v>
      </c>
      <c r="AU35" s="70">
        <f>IFERROR((AS35/AT35-1)*100,"")</f>
        <v>19.221282593375612</v>
      </c>
      <c r="AV35" s="43">
        <f>SUM(AV4:AV34)</f>
        <v>1399</v>
      </c>
      <c r="AW35" s="44">
        <f>SUM(AW4:AW34)</f>
        <v>4371</v>
      </c>
      <c r="AX35" s="70">
        <f>IFERROR((AV35/AW35-1)*100,"")</f>
        <v>-67.993594143216669</v>
      </c>
      <c r="AY35" s="43">
        <f>SUM(AY4:AY34)</f>
        <v>359</v>
      </c>
      <c r="AZ35" s="44">
        <f>SUM(AZ4:AZ34)</f>
        <v>1161</v>
      </c>
      <c r="BA35" s="70">
        <f>IFERROR((AY35/AZ35-1)*100,"")</f>
        <v>-69.078380706287689</v>
      </c>
      <c r="BB35" s="43">
        <f>SUM(BB4:BB34)</f>
        <v>747</v>
      </c>
      <c r="BC35" s="44">
        <f>SUM(BC4:BC34)</f>
        <v>2049</v>
      </c>
      <c r="BD35" s="70">
        <f>IFERROR((BB35/BC35-1)*100,"")</f>
        <v>-63.543191800878482</v>
      </c>
      <c r="BE35" s="43">
        <f>SUM(BE4:BE34)</f>
        <v>78</v>
      </c>
      <c r="BF35" s="44">
        <f>SUM(BF4:BF34)</f>
        <v>321</v>
      </c>
      <c r="BG35" s="70">
        <f>IFERROR((BE35/BF35-1)*100,"")</f>
        <v>-75.700934579439249</v>
      </c>
      <c r="BH35" s="43">
        <f>SUM(BH4:BH34)</f>
        <v>7239</v>
      </c>
      <c r="BI35" s="44">
        <f>SUM(BI4:BI34)</f>
        <v>6173</v>
      </c>
      <c r="BJ35" s="70">
        <f>IFERROR((BH35/BI35-1)*100,"")</f>
        <v>17.268751012473672</v>
      </c>
      <c r="BK35" s="43">
        <f>SUM(BK4:BK34)</f>
        <v>161612</v>
      </c>
      <c r="BL35" s="44">
        <f>SUM(BL4:BL34)</f>
        <v>143563</v>
      </c>
      <c r="BM35" s="70">
        <f>IFERROR((BK35/BL35-1)*100,"")</f>
        <v>12.572180854398418</v>
      </c>
      <c r="BN35" s="43">
        <f>SUM(BN4:BN34)</f>
        <v>32116</v>
      </c>
      <c r="BO35" s="44">
        <f>SUM(BO4:BO34)</f>
        <v>27621</v>
      </c>
      <c r="BP35" s="70">
        <f>IFERROR((BN35/BO35-1)*100,"")</f>
        <v>16.273849607182946</v>
      </c>
      <c r="BQ35" s="43">
        <f>SUM(BQ4:BQ34)</f>
        <v>10682</v>
      </c>
      <c r="BR35" s="44">
        <f>SUM(BR4:BR34)</f>
        <v>8950</v>
      </c>
      <c r="BS35" s="70">
        <f>IFERROR((BQ35/BR35-1)*100,"")</f>
        <v>19.351955307262571</v>
      </c>
      <c r="BT35" s="43">
        <f>SUM(BT4:BT34)</f>
        <v>5377</v>
      </c>
      <c r="BU35" s="44">
        <f>SUM(BU4:BU34)</f>
        <v>4159</v>
      </c>
      <c r="BV35" s="70">
        <f>IFERROR((BT35/BU35-1)*100,"")</f>
        <v>29.285886030295739</v>
      </c>
      <c r="BW35" s="43">
        <f>SUM(BW4:BW34)</f>
        <v>26259</v>
      </c>
      <c r="BX35" s="44">
        <f>SUM(BX4:BX34)</f>
        <v>24107</v>
      </c>
      <c r="BY35" s="70">
        <f>IFERROR((BW35/BX35-1)*100,"")</f>
        <v>8.926867714771646</v>
      </c>
      <c r="BZ35" s="43">
        <f>SUM(BZ4:BZ34)</f>
        <v>25988</v>
      </c>
      <c r="CA35" s="44">
        <f>SUM(CA4:CA34)</f>
        <v>23235</v>
      </c>
      <c r="CB35" s="70">
        <f>IFERROR((BZ35/CA35-1)*100,"")</f>
        <v>11.848504411448246</v>
      </c>
      <c r="CC35" s="43">
        <f>SUM(CC4:CC34)</f>
        <v>23363</v>
      </c>
      <c r="CD35" s="44">
        <f>SUM(CD4:CD34)</f>
        <v>26137</v>
      </c>
      <c r="CE35" s="70">
        <f>IFERROR((CC35/CD35-1)*100,"")</f>
        <v>-10.613306806442967</v>
      </c>
      <c r="CF35" s="43">
        <f>SUM(CF4:CF34)</f>
        <v>24266</v>
      </c>
      <c r="CG35" s="44">
        <f>SUM(CG4:CG34)</f>
        <v>20693</v>
      </c>
      <c r="CH35" s="70">
        <f>IFERROR((CF35/CG35-1)*100,"")</f>
        <v>17.266708548784603</v>
      </c>
      <c r="CI35" s="43">
        <f>SUM(CI4:CI34)</f>
        <v>8781</v>
      </c>
      <c r="CJ35" s="44">
        <f>SUM(CJ4:CJ34)</f>
        <v>8546</v>
      </c>
      <c r="CK35" s="70">
        <f>IFERROR((CI35/CJ35-1)*100,"")</f>
        <v>2.749824479288554</v>
      </c>
      <c r="CL35" s="43">
        <f>SUM(CL4:CL34)</f>
        <v>6043</v>
      </c>
      <c r="CM35" s="44">
        <f>SUM(CM4:CM34)</f>
        <v>5021</v>
      </c>
      <c r="CN35" s="70">
        <f>IFERROR((CL35/CM35-1)*100,"")</f>
        <v>20.354511053574974</v>
      </c>
      <c r="CO35" s="43">
        <f>SUM(CO4:CO34)</f>
        <v>3398</v>
      </c>
      <c r="CP35" s="44">
        <f>SUM(CP4:CP34)</f>
        <v>2537</v>
      </c>
      <c r="CQ35" s="70">
        <f>IFERROR((CO35/CP35-1)*100,"")</f>
        <v>33.937721718565243</v>
      </c>
      <c r="CR35" s="43">
        <f>SUM(CR4:CR34)</f>
        <v>7370</v>
      </c>
      <c r="CS35" s="44">
        <f>SUM(CS4:CS34)</f>
        <v>5752</v>
      </c>
      <c r="CT35" s="70">
        <f>IFERROR((CR35/CS35-1)*100,"")</f>
        <v>28.129346314325442</v>
      </c>
      <c r="CU35" s="43">
        <f>SUM(CU4:CU34)</f>
        <v>3341</v>
      </c>
      <c r="CV35" s="44">
        <f>SUM(CV4:CV34)</f>
        <v>2563</v>
      </c>
      <c r="CW35" s="70">
        <f>IFERROR((CU35/CV35-1)*100,"")</f>
        <v>30.35505267264924</v>
      </c>
      <c r="CX35" s="43">
        <f>SUM(CX4:CX34)</f>
        <v>32503</v>
      </c>
      <c r="CY35" s="44">
        <f>SUM(CY4:CY34)</f>
        <v>33933</v>
      </c>
      <c r="CZ35" s="70">
        <f>IFERROR((CX35/CY35-1)*100,"")</f>
        <v>-4.2141867798308414</v>
      </c>
      <c r="DA35" s="43">
        <f>SUM(DA4:DA34)</f>
        <v>4703</v>
      </c>
      <c r="DB35" s="44">
        <f>SUM(DB4:DB34)</f>
        <v>4687</v>
      </c>
      <c r="DC35" s="70">
        <f>IFERROR((DA35/DB35-1)*100,"")</f>
        <v>0.34136974610625703</v>
      </c>
      <c r="DD35" s="43">
        <f>SUM(DD4:DD34)</f>
        <v>96186</v>
      </c>
      <c r="DE35" s="44">
        <f>SUM(DE4:DE34)</f>
        <v>83030</v>
      </c>
      <c r="DF35" s="70">
        <f>IFERROR((DD35/DE35-1)*100,"")</f>
        <v>15.844875346260379</v>
      </c>
    </row>
    <row r="36" spans="1:110" s="57" customFormat="1" ht="14.1" customHeight="1" thickBot="1">
      <c r="A36" s="88" t="s">
        <v>85</v>
      </c>
      <c r="B36" s="89"/>
      <c r="C36" s="56">
        <v>2006600</v>
      </c>
      <c r="D36" s="56">
        <v>1707113</v>
      </c>
      <c r="E36" s="71">
        <f>IFERROR((C36/D36-1)*100,"")</f>
        <v>17.543478375479538</v>
      </c>
      <c r="F36" s="56">
        <v>563700</v>
      </c>
      <c r="G36" s="56">
        <v>443230</v>
      </c>
      <c r="H36" s="71">
        <f>IFERROR((F36/G36-1)*100,"")</f>
        <v>27.180019403018751</v>
      </c>
      <c r="I36" s="56">
        <v>294700</v>
      </c>
      <c r="J36" s="56">
        <v>257903</v>
      </c>
      <c r="K36" s="71">
        <f>IFERROR((I36/J36-1)*100,"")</f>
        <v>14.267767338883219</v>
      </c>
      <c r="L36" s="56">
        <v>187900</v>
      </c>
      <c r="M36" s="56">
        <v>151613</v>
      </c>
      <c r="N36" s="71">
        <f>IFERROR((L36/M36-1)*100,"")</f>
        <v>23.933963446406302</v>
      </c>
      <c r="O36" s="56">
        <v>70900</v>
      </c>
      <c r="P36" s="56">
        <v>64591</v>
      </c>
      <c r="Q36" s="71">
        <f>IFERROR((O36/P36-1)*100,"")</f>
        <v>9.7676146831601862</v>
      </c>
      <c r="R36" s="56">
        <v>49300</v>
      </c>
      <c r="S36" s="56">
        <v>40689</v>
      </c>
      <c r="T36" s="71">
        <f>IFERROR((R36/S36-1)*100,"")</f>
        <v>21.162967878296346</v>
      </c>
      <c r="U36" s="56">
        <v>62900</v>
      </c>
      <c r="V36" s="56">
        <v>52792</v>
      </c>
      <c r="W36" s="71">
        <f>IFERROR((U36/V36-1)*100,"")</f>
        <v>19.146840430368229</v>
      </c>
      <c r="X36" s="56">
        <v>78200</v>
      </c>
      <c r="Y36" s="56">
        <v>69393</v>
      </c>
      <c r="Z36" s="71">
        <f>IFERROR((X36/Y36-1)*100,"")</f>
        <v>12.691481849754304</v>
      </c>
      <c r="AA36" s="56">
        <v>36000</v>
      </c>
      <c r="AB36" s="56">
        <v>30811</v>
      </c>
      <c r="AC36" s="71">
        <f>IFERROR((AA36/AB36-1)*100,"")</f>
        <v>16.84138781603972</v>
      </c>
      <c r="AD36" s="56">
        <v>42800</v>
      </c>
      <c r="AE36" s="56">
        <v>36580</v>
      </c>
      <c r="AF36" s="71">
        <f>IFERROR((AD36/AE36-1)*100,"")</f>
        <v>17.00382722799343</v>
      </c>
      <c r="AG36" s="56">
        <v>44400</v>
      </c>
      <c r="AH36" s="56">
        <v>37953</v>
      </c>
      <c r="AI36" s="71">
        <f>IFERROR((AG36/AH36-1)*100,"")</f>
        <v>16.986799462493085</v>
      </c>
      <c r="AJ36" s="56">
        <v>22500</v>
      </c>
      <c r="AK36" s="56">
        <v>21196</v>
      </c>
      <c r="AL36" s="71">
        <f>IFERROR((AJ36/AK36-1)*100,"")</f>
        <v>6.152104170598216</v>
      </c>
      <c r="AM36" s="56">
        <v>13000</v>
      </c>
      <c r="AN36" s="56">
        <v>12996</v>
      </c>
      <c r="AO36" s="71">
        <f>IFERROR((AM36/AN36-1)*100,"")</f>
        <v>3.0778701138811648E-2</v>
      </c>
      <c r="AP36" s="56">
        <v>5100</v>
      </c>
      <c r="AQ36" s="56">
        <v>4092</v>
      </c>
      <c r="AR36" s="71">
        <f>IFERROR((AP36/AQ36-1)*100,"")</f>
        <v>24.633431085043988</v>
      </c>
      <c r="AS36" s="56">
        <v>7210</v>
      </c>
      <c r="AT36" s="56">
        <v>6044</v>
      </c>
      <c r="AU36" s="71">
        <f>IFERROR((AS36/AT36-1)*100,"")</f>
        <v>19.291859695565861</v>
      </c>
      <c r="AV36" s="56">
        <v>1420</v>
      </c>
      <c r="AW36" s="56">
        <v>4438</v>
      </c>
      <c r="AX36" s="71">
        <f>IFERROR((AV36/AW36-1)*100,"")</f>
        <v>-68.003605227579982</v>
      </c>
      <c r="AY36" s="56">
        <v>380</v>
      </c>
      <c r="AZ36" s="56">
        <v>1213</v>
      </c>
      <c r="BA36" s="71">
        <f>IFERROR((AY36/AZ36-1)*100,"")</f>
        <v>-68.672712283594393</v>
      </c>
      <c r="BB36" s="56">
        <v>750</v>
      </c>
      <c r="BC36" s="56">
        <v>2049</v>
      </c>
      <c r="BD36" s="71">
        <f>IFERROR((BB36/BC36-1)*100,"")</f>
        <v>-63.396778916544648</v>
      </c>
      <c r="BE36" s="56">
        <v>80</v>
      </c>
      <c r="BF36" s="56">
        <v>315</v>
      </c>
      <c r="BG36" s="71">
        <f>IFERROR((BE36/BF36-1)*100,"")</f>
        <v>-74.603174603174608</v>
      </c>
      <c r="BH36" s="56">
        <v>8330</v>
      </c>
      <c r="BI36" s="56">
        <v>7100</v>
      </c>
      <c r="BJ36" s="71">
        <f>IFERROR((BH36/BI36-1)*100,"")</f>
        <v>17.323943661971832</v>
      </c>
      <c r="BK36" s="56">
        <v>172700</v>
      </c>
      <c r="BL36" s="56">
        <v>153381</v>
      </c>
      <c r="BM36" s="71">
        <f>IFERROR((BK36/BL36-1)*100,"")</f>
        <v>12.595432289527375</v>
      </c>
      <c r="BN36" s="56">
        <v>36000</v>
      </c>
      <c r="BO36" s="56">
        <v>30972</v>
      </c>
      <c r="BP36" s="71">
        <f>IFERROR((BN36/BO36-1)*100,"")</f>
        <v>16.234017822549408</v>
      </c>
      <c r="BQ36" s="56">
        <v>11900</v>
      </c>
      <c r="BR36" s="56">
        <v>9977</v>
      </c>
      <c r="BS36" s="71">
        <f>IFERROR((BQ36/BR36-1)*100,"")</f>
        <v>19.274330961210783</v>
      </c>
      <c r="BT36" s="56">
        <v>5830</v>
      </c>
      <c r="BU36" s="56">
        <v>4511</v>
      </c>
      <c r="BV36" s="71">
        <f>IFERROR((BT36/BU36-1)*100,"")</f>
        <v>29.239636444247385</v>
      </c>
      <c r="BW36" s="56">
        <v>29200</v>
      </c>
      <c r="BX36" s="56">
        <v>26827</v>
      </c>
      <c r="BY36" s="71">
        <f>IFERROR((BW36/BX36-1)*100,"")</f>
        <v>8.8455660342192655</v>
      </c>
      <c r="BZ36" s="56">
        <v>27400</v>
      </c>
      <c r="CA36" s="56">
        <v>24459</v>
      </c>
      <c r="CB36" s="71">
        <f>IFERROR((BZ36/CA36-1)*100,"")</f>
        <v>12.024203769573582</v>
      </c>
      <c r="CC36" s="56">
        <v>24900</v>
      </c>
      <c r="CD36" s="56">
        <v>27847</v>
      </c>
      <c r="CE36" s="71">
        <f>IFERROR((CC36/CD36-1)*100,"")</f>
        <v>-10.582827593636656</v>
      </c>
      <c r="CF36" s="56">
        <v>26700</v>
      </c>
      <c r="CG36" s="56">
        <v>22806</v>
      </c>
      <c r="CH36" s="71">
        <f>IFERROR((CF36/CG36-1)*100,"")</f>
        <v>17.074454091028677</v>
      </c>
      <c r="CI36" s="56">
        <v>9500</v>
      </c>
      <c r="CJ36" s="56">
        <v>9201</v>
      </c>
      <c r="CK36" s="71">
        <f>IFERROR((CI36/CJ36-1)*100,"")</f>
        <v>3.2496467775241733</v>
      </c>
      <c r="CL36" s="56">
        <v>7220</v>
      </c>
      <c r="CM36" s="56">
        <v>6003</v>
      </c>
      <c r="CN36" s="71">
        <f>IFERROR((CL36/CM36-1)*100,"")</f>
        <v>20.273196734965858</v>
      </c>
      <c r="CO36" s="56">
        <v>3580</v>
      </c>
      <c r="CP36" s="56">
        <v>2673</v>
      </c>
      <c r="CQ36" s="71">
        <f>IFERROR((CO36/CP36-1)*100,"")</f>
        <v>33.93191170968948</v>
      </c>
      <c r="CR36" s="56">
        <v>9260</v>
      </c>
      <c r="CS36" s="56">
        <v>7228</v>
      </c>
      <c r="CT36" s="71">
        <f>IFERROR((CR36/CS36-1)*100,"")</f>
        <v>28.112894299944656</v>
      </c>
      <c r="CU36" s="56">
        <v>3750</v>
      </c>
      <c r="CV36" s="56">
        <v>2877</v>
      </c>
      <c r="CW36" s="71">
        <f>IFERROR((CU36/CV36-1)*100,"")</f>
        <v>30.344108446298222</v>
      </c>
      <c r="CX36" s="56">
        <v>34700</v>
      </c>
      <c r="CY36" s="56">
        <v>36222</v>
      </c>
      <c r="CZ36" s="71">
        <f>IFERROR((CX36/CY36-1)*100,"")</f>
        <v>-4.2018662691182147</v>
      </c>
      <c r="DA36" s="56">
        <v>5050</v>
      </c>
      <c r="DB36" s="56">
        <v>5036</v>
      </c>
      <c r="DC36" s="71">
        <f>IFERROR((DA36/DB36-1)*100,"")</f>
        <v>0.27799841143765214</v>
      </c>
      <c r="DD36" s="56">
        <v>104910</v>
      </c>
      <c r="DE36" s="56">
        <v>89768</v>
      </c>
      <c r="DF36" s="71">
        <f>IFERROR((DD36/DE36-1)*100,"")</f>
        <v>16.867926209785232</v>
      </c>
    </row>
    <row r="38" spans="1:110" s="58" customFormat="1">
      <c r="C38" s="59"/>
      <c r="D38" s="59"/>
      <c r="E38" s="60"/>
      <c r="F38" s="59"/>
      <c r="G38" s="59"/>
      <c r="H38" s="60"/>
      <c r="I38" s="59"/>
      <c r="J38" s="59"/>
      <c r="K38" s="60"/>
      <c r="L38" s="59"/>
      <c r="M38" s="59"/>
      <c r="N38" s="60"/>
      <c r="O38" s="59"/>
      <c r="P38" s="59"/>
      <c r="Q38" s="60"/>
      <c r="R38" s="59"/>
      <c r="S38" s="59"/>
      <c r="T38" s="60"/>
      <c r="U38" s="59"/>
      <c r="V38" s="59"/>
      <c r="W38" s="60"/>
      <c r="X38" s="59"/>
      <c r="Y38" s="59"/>
      <c r="Z38" s="60"/>
      <c r="AA38" s="59"/>
      <c r="AB38" s="59"/>
      <c r="AC38" s="60"/>
      <c r="AD38" s="59"/>
      <c r="AE38" s="59"/>
      <c r="AF38" s="60"/>
      <c r="AG38" s="59"/>
      <c r="AH38" s="59"/>
      <c r="AI38" s="60"/>
      <c r="AJ38" s="59"/>
      <c r="AK38" s="59"/>
      <c r="AL38" s="60"/>
      <c r="AM38" s="59"/>
      <c r="AN38" s="59"/>
      <c r="AO38" s="60"/>
      <c r="AP38" s="59"/>
      <c r="AQ38" s="59"/>
      <c r="AR38" s="60"/>
      <c r="AS38" s="59"/>
      <c r="AT38" s="59"/>
      <c r="AU38" s="60"/>
      <c r="AV38" s="59"/>
      <c r="AW38" s="59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59"/>
      <c r="BI38" s="59"/>
      <c r="BJ38" s="60"/>
      <c r="BK38" s="59"/>
      <c r="BL38" s="59"/>
      <c r="BM38" s="60"/>
      <c r="BN38" s="59"/>
      <c r="BO38" s="59"/>
      <c r="BP38" s="60"/>
      <c r="BQ38" s="60"/>
      <c r="BR38" s="60"/>
      <c r="BS38" s="60"/>
      <c r="BT38" s="60"/>
      <c r="BU38" s="60"/>
      <c r="BV38" s="60"/>
      <c r="BW38" s="59"/>
      <c r="BX38" s="59"/>
      <c r="BY38" s="60"/>
      <c r="BZ38" s="59"/>
      <c r="CA38" s="59"/>
      <c r="CB38" s="60"/>
      <c r="CC38" s="59"/>
      <c r="CD38" s="59"/>
      <c r="CE38" s="60"/>
      <c r="CF38" s="59"/>
      <c r="CG38" s="59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59"/>
      <c r="CS38" s="59"/>
      <c r="CT38" s="60"/>
      <c r="CU38" s="60"/>
      <c r="CV38" s="60"/>
      <c r="CW38" s="60"/>
      <c r="CX38" s="59"/>
      <c r="CY38" s="59"/>
      <c r="CZ38" s="60"/>
    </row>
    <row r="39" spans="1:110" s="58" customFormat="1">
      <c r="C39" s="59"/>
      <c r="D39" s="59"/>
      <c r="E39" s="60"/>
      <c r="F39" s="59"/>
      <c r="G39" s="59"/>
      <c r="H39" s="60"/>
      <c r="I39" s="59"/>
      <c r="J39" s="59"/>
      <c r="K39" s="60"/>
      <c r="L39" s="59"/>
      <c r="M39" s="59"/>
      <c r="N39" s="60"/>
      <c r="O39" s="59"/>
      <c r="P39" s="59"/>
      <c r="Q39" s="60"/>
      <c r="R39" s="59"/>
      <c r="S39" s="59"/>
      <c r="T39" s="60"/>
      <c r="U39" s="59"/>
      <c r="V39" s="59"/>
      <c r="W39" s="60"/>
      <c r="X39" s="59"/>
      <c r="Y39" s="59"/>
      <c r="Z39" s="60"/>
      <c r="AA39" s="59"/>
      <c r="AB39" s="59"/>
      <c r="AC39" s="60"/>
      <c r="AD39" s="59"/>
      <c r="AE39" s="59"/>
      <c r="AF39" s="60"/>
      <c r="AG39" s="59"/>
      <c r="AH39" s="59"/>
      <c r="AI39" s="60"/>
      <c r="AJ39" s="59"/>
      <c r="AK39" s="59"/>
      <c r="AL39" s="60"/>
      <c r="AM39" s="59"/>
      <c r="AN39" s="59"/>
      <c r="AO39" s="60"/>
      <c r="AP39" s="59"/>
      <c r="AQ39" s="59"/>
      <c r="AR39" s="60"/>
      <c r="AS39" s="59"/>
      <c r="AT39" s="59"/>
      <c r="AU39" s="60"/>
      <c r="AV39" s="59"/>
      <c r="AW39" s="59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59"/>
      <c r="BI39" s="59"/>
      <c r="BJ39" s="60"/>
      <c r="BK39" s="59"/>
      <c r="BL39" s="59"/>
      <c r="BM39" s="60"/>
      <c r="BN39" s="59"/>
      <c r="BO39" s="59"/>
      <c r="BP39" s="60"/>
      <c r="BQ39" s="60"/>
      <c r="BR39" s="60"/>
      <c r="BS39" s="60"/>
      <c r="BT39" s="60"/>
      <c r="BU39" s="60"/>
      <c r="BV39" s="60"/>
      <c r="BW39" s="59"/>
      <c r="BX39" s="59"/>
      <c r="BY39" s="60"/>
      <c r="BZ39" s="59"/>
      <c r="CA39" s="59"/>
      <c r="CB39" s="60"/>
      <c r="CC39" s="59"/>
      <c r="CD39" s="59"/>
      <c r="CE39" s="60"/>
      <c r="CF39" s="59"/>
      <c r="CG39" s="59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59"/>
      <c r="CS39" s="59"/>
      <c r="CT39" s="60"/>
      <c r="CU39" s="60"/>
      <c r="CV39" s="60"/>
      <c r="CW39" s="60"/>
      <c r="CX39" s="59"/>
      <c r="CY39" s="59"/>
      <c r="CZ39" s="60"/>
    </row>
  </sheetData>
  <mergeCells count="77">
    <mergeCell ref="BQ1:BS1"/>
    <mergeCell ref="BQ2:BS2"/>
    <mergeCell ref="BT1:BV1"/>
    <mergeCell ref="BT2:BV2"/>
    <mergeCell ref="CI1:CK1"/>
    <mergeCell ref="CI2:CK2"/>
    <mergeCell ref="BZ1:CB1"/>
    <mergeCell ref="BZ2:CB2"/>
    <mergeCell ref="CC1:CE1"/>
    <mergeCell ref="CC2:CE2"/>
    <mergeCell ref="CF1:CH1"/>
    <mergeCell ref="CF2:CH2"/>
    <mergeCell ref="AY1:BA1"/>
    <mergeCell ref="AY2:BA2"/>
    <mergeCell ref="BB1:BD1"/>
    <mergeCell ref="BB2:BD2"/>
    <mergeCell ref="BE1:BG1"/>
    <mergeCell ref="BE2:BG2"/>
    <mergeCell ref="A35:B35"/>
    <mergeCell ref="A36:B36"/>
    <mergeCell ref="A1:A3"/>
    <mergeCell ref="B1:B3"/>
    <mergeCell ref="A4:A34"/>
    <mergeCell ref="C1:E1"/>
    <mergeCell ref="C2:E2"/>
    <mergeCell ref="F1:H1"/>
    <mergeCell ref="F2:H2"/>
    <mergeCell ref="I1:K1"/>
    <mergeCell ref="I2:K2"/>
    <mergeCell ref="L1:N1"/>
    <mergeCell ref="L2:N2"/>
    <mergeCell ref="O1:Q1"/>
    <mergeCell ref="O2:Q2"/>
    <mergeCell ref="R1:T1"/>
    <mergeCell ref="R2:T2"/>
    <mergeCell ref="U1:W1"/>
    <mergeCell ref="U2:W2"/>
    <mergeCell ref="X1:Z1"/>
    <mergeCell ref="X2:Z2"/>
    <mergeCell ref="AA1:AC1"/>
    <mergeCell ref="AA2:AC2"/>
    <mergeCell ref="AD1:AF1"/>
    <mergeCell ref="AD2:AF2"/>
    <mergeCell ref="AG1:AI1"/>
    <mergeCell ref="AG2:AI2"/>
    <mergeCell ref="AJ1:AL1"/>
    <mergeCell ref="AJ2:AL2"/>
    <mergeCell ref="AM1:AO1"/>
    <mergeCell ref="AM2:AO2"/>
    <mergeCell ref="AP1:AR1"/>
    <mergeCell ref="AP2:AR2"/>
    <mergeCell ref="BW2:BY2"/>
    <mergeCell ref="AS1:AU1"/>
    <mergeCell ref="AS2:AU2"/>
    <mergeCell ref="AV1:AX1"/>
    <mergeCell ref="AV2:AX2"/>
    <mergeCell ref="BH1:BJ1"/>
    <mergeCell ref="BH2:BJ2"/>
    <mergeCell ref="BK1:BM1"/>
    <mergeCell ref="BK2:BM2"/>
    <mergeCell ref="BN1:BP1"/>
    <mergeCell ref="BN2:BP2"/>
    <mergeCell ref="BW1:BY1"/>
    <mergeCell ref="CL1:CN1"/>
    <mergeCell ref="CL2:CN2"/>
    <mergeCell ref="CO1:CQ1"/>
    <mergeCell ref="CO2:CQ2"/>
    <mergeCell ref="CU1:CW1"/>
    <mergeCell ref="CU2:CW2"/>
    <mergeCell ref="DA1:DC1"/>
    <mergeCell ref="DA2:DC2"/>
    <mergeCell ref="DD1:DF1"/>
    <mergeCell ref="DD2:DF2"/>
    <mergeCell ref="CR1:CT1"/>
    <mergeCell ref="CR2:CT2"/>
    <mergeCell ref="CX1:CZ1"/>
    <mergeCell ref="CX2:CZ2"/>
  </mergeCells>
  <phoneticPr fontId="2" type="noConversion"/>
  <pageMargins left="0.7" right="0.7" top="0.75" bottom="0.75" header="0.3" footer="0.3"/>
  <pageSetup paperSize="9" orientation="portrait" r:id="rId1"/>
  <ignoredErrors>
    <ignoredError sqref="D2:E2 G2:H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zoomScaleNormal="100" workbookViewId="0">
      <pane xSplit="2" ySplit="2" topLeftCell="C3" activePane="bottomRight" state="frozen"/>
      <selection pane="topRight"/>
      <selection pane="bottomLeft"/>
      <selection pane="bottomRight" activeCell="C14" sqref="C14"/>
    </sheetView>
  </sheetViews>
  <sheetFormatPr defaultRowHeight="12"/>
  <cols>
    <col min="1" max="1" width="11" customWidth="1"/>
    <col min="2" max="2" width="10.5" customWidth="1"/>
    <col min="3" max="3" width="9.83203125" style="46" customWidth="1"/>
    <col min="4" max="4" width="10.33203125" style="46" customWidth="1"/>
    <col min="5" max="5" width="10.5" style="2" customWidth="1"/>
  </cols>
  <sheetData>
    <row r="1" spans="1:5" ht="14.1" customHeight="1">
      <c r="A1" s="81" t="s">
        <v>58</v>
      </c>
      <c r="B1" s="81" t="s">
        <v>59</v>
      </c>
      <c r="C1" s="81">
        <f>입국!C2</f>
        <v>2026</v>
      </c>
      <c r="D1" s="81"/>
      <c r="E1" s="81"/>
    </row>
    <row r="2" spans="1:5" ht="14.1" customHeight="1">
      <c r="A2" s="81"/>
      <c r="B2" s="81"/>
      <c r="C2" s="45" t="s">
        <v>82</v>
      </c>
      <c r="D2" s="45" t="s">
        <v>83</v>
      </c>
      <c r="E2" s="47" t="s">
        <v>84</v>
      </c>
    </row>
    <row r="3" spans="1:5" ht="14.1" customHeight="1">
      <c r="A3" s="94">
        <f>입국!A4</f>
        <v>4</v>
      </c>
      <c r="B3" s="73">
        <v>1</v>
      </c>
      <c r="C3" s="76">
        <v>68979</v>
      </c>
      <c r="D3" s="76">
        <v>55061</v>
      </c>
      <c r="E3" s="75">
        <f>IFERROR((C3/D3-1)*100,"")</f>
        <v>25.277419589182905</v>
      </c>
    </row>
    <row r="4" spans="1:5" ht="14.1" customHeight="1">
      <c r="A4" s="95"/>
      <c r="B4" s="73">
        <v>2</v>
      </c>
      <c r="C4" s="76">
        <v>71546</v>
      </c>
      <c r="D4" s="76">
        <v>63722</v>
      </c>
      <c r="E4" s="75">
        <f t="shared" ref="E4:E25" si="0">IFERROR((C4/D4-1)*100,"")</f>
        <v>12.278334013370573</v>
      </c>
    </row>
    <row r="5" spans="1:5" ht="14.1" customHeight="1">
      <c r="A5" s="95"/>
      <c r="B5" s="73">
        <v>3</v>
      </c>
      <c r="C5" s="76">
        <v>72434</v>
      </c>
      <c r="D5" s="76">
        <v>66801</v>
      </c>
      <c r="E5" s="75">
        <f t="shared" si="0"/>
        <v>8.4325084953817964</v>
      </c>
    </row>
    <row r="6" spans="1:5" ht="14.1" customHeight="1">
      <c r="A6" s="95"/>
      <c r="B6" s="73">
        <v>4</v>
      </c>
      <c r="C6" s="76">
        <v>67476</v>
      </c>
      <c r="D6" s="76">
        <v>69273</v>
      </c>
      <c r="E6" s="75">
        <f t="shared" si="0"/>
        <v>-2.5940842752587567</v>
      </c>
    </row>
    <row r="7" spans="1:5" ht="14.1" customHeight="1">
      <c r="A7" s="95"/>
      <c r="B7" s="73">
        <v>5</v>
      </c>
      <c r="C7" s="76">
        <v>59405</v>
      </c>
      <c r="D7" s="76">
        <v>65648</v>
      </c>
      <c r="E7" s="75">
        <f t="shared" si="0"/>
        <v>-9.5098098951986394</v>
      </c>
    </row>
    <row r="8" spans="1:5" ht="14.1" customHeight="1">
      <c r="A8" s="95"/>
      <c r="B8" s="73">
        <v>6</v>
      </c>
      <c r="C8" s="76">
        <v>57264</v>
      </c>
      <c r="D8" s="76">
        <v>58454</v>
      </c>
      <c r="E8" s="75">
        <f t="shared" si="0"/>
        <v>-2.0357888254011747</v>
      </c>
    </row>
    <row r="9" spans="1:5" ht="14.1" customHeight="1">
      <c r="A9" s="95"/>
      <c r="B9" s="73">
        <v>7</v>
      </c>
      <c r="C9" s="76">
        <v>60291</v>
      </c>
      <c r="D9" s="76">
        <v>61150</v>
      </c>
      <c r="E9" s="75">
        <f t="shared" si="0"/>
        <v>-1.4047424366312344</v>
      </c>
    </row>
    <row r="10" spans="1:5" ht="14.1" customHeight="1">
      <c r="A10" s="95"/>
      <c r="B10" s="73">
        <v>8</v>
      </c>
      <c r="C10" s="76">
        <v>73693</v>
      </c>
      <c r="D10" s="76">
        <v>56472</v>
      </c>
      <c r="E10" s="75">
        <f t="shared" si="0"/>
        <v>30.494758464371728</v>
      </c>
    </row>
    <row r="11" spans="1:5" ht="14.1" customHeight="1">
      <c r="A11" s="95"/>
      <c r="B11" s="73">
        <v>9</v>
      </c>
      <c r="C11" s="76">
        <v>77856</v>
      </c>
      <c r="D11" s="76">
        <v>66665</v>
      </c>
      <c r="E11" s="75">
        <f t="shared" si="0"/>
        <v>16.786919672991818</v>
      </c>
    </row>
    <row r="12" spans="1:5" ht="14.1" customHeight="1">
      <c r="A12" s="95"/>
      <c r="B12" s="36">
        <v>10</v>
      </c>
      <c r="C12" s="76">
        <v>79738</v>
      </c>
      <c r="D12" s="76">
        <v>73495</v>
      </c>
      <c r="E12" s="75">
        <f t="shared" si="0"/>
        <v>8.4944554051296084</v>
      </c>
    </row>
    <row r="13" spans="1:5" ht="14.1" customHeight="1">
      <c r="A13" s="95"/>
      <c r="B13" s="36">
        <v>11</v>
      </c>
      <c r="C13" s="76">
        <v>76012</v>
      </c>
      <c r="D13" s="76">
        <v>78253</v>
      </c>
      <c r="E13" s="75">
        <f t="shared" si="0"/>
        <v>-2.863787969790299</v>
      </c>
    </row>
    <row r="14" spans="1:5" ht="14.1" customHeight="1">
      <c r="A14" s="95"/>
      <c r="B14" s="36">
        <v>12</v>
      </c>
      <c r="C14" s="76">
        <v>65562</v>
      </c>
      <c r="D14" s="76">
        <v>69287</v>
      </c>
      <c r="E14" s="75">
        <f t="shared" si="0"/>
        <v>-5.3761888954637964</v>
      </c>
    </row>
    <row r="15" spans="1:5" ht="14.1" customHeight="1">
      <c r="A15" s="95"/>
      <c r="B15" s="36">
        <v>13</v>
      </c>
      <c r="C15" s="76">
        <v>62818</v>
      </c>
      <c r="D15" s="76">
        <v>62198</v>
      </c>
      <c r="E15" s="75">
        <f t="shared" si="0"/>
        <v>0.99681661789767784</v>
      </c>
    </row>
    <row r="16" spans="1:5" ht="14.1" customHeight="1">
      <c r="A16" s="95"/>
      <c r="B16" s="36">
        <v>14</v>
      </c>
      <c r="C16" s="76">
        <v>63534</v>
      </c>
      <c r="D16" s="76">
        <v>58705</v>
      </c>
      <c r="E16" s="75">
        <f t="shared" si="0"/>
        <v>8.2258751384038931</v>
      </c>
    </row>
    <row r="17" spans="1:5" ht="14.1" customHeight="1">
      <c r="A17" s="95"/>
      <c r="B17" s="36">
        <v>15</v>
      </c>
      <c r="C17" s="76">
        <v>74078</v>
      </c>
      <c r="D17" s="76">
        <v>56119</v>
      </c>
      <c r="E17" s="75">
        <f t="shared" si="0"/>
        <v>32.001639373474219</v>
      </c>
    </row>
    <row r="18" spans="1:5" ht="14.1" customHeight="1">
      <c r="A18" s="95"/>
      <c r="B18" s="36">
        <v>16</v>
      </c>
      <c r="C18" s="76">
        <v>79032</v>
      </c>
      <c r="D18" s="76">
        <v>66306</v>
      </c>
      <c r="E18" s="75">
        <f t="shared" si="0"/>
        <v>19.192833227762197</v>
      </c>
    </row>
    <row r="19" spans="1:5" ht="14.1" customHeight="1">
      <c r="A19" s="95"/>
      <c r="B19" s="36">
        <v>17</v>
      </c>
      <c r="C19" s="76">
        <v>81693</v>
      </c>
      <c r="D19" s="76">
        <v>70679</v>
      </c>
      <c r="E19" s="75">
        <f t="shared" si="0"/>
        <v>15.583129359498571</v>
      </c>
    </row>
    <row r="20" spans="1:5" ht="14.1" customHeight="1">
      <c r="A20" s="95"/>
      <c r="B20" s="36">
        <v>18</v>
      </c>
      <c r="C20" s="76">
        <v>77025</v>
      </c>
      <c r="D20" s="76">
        <v>74195</v>
      </c>
      <c r="E20" s="75">
        <f t="shared" si="0"/>
        <v>3.8142731990026268</v>
      </c>
    </row>
    <row r="21" spans="1:5" ht="14.1" customHeight="1">
      <c r="A21" s="95"/>
      <c r="B21" s="36">
        <v>19</v>
      </c>
      <c r="C21" s="76">
        <v>69018</v>
      </c>
      <c r="D21" s="76">
        <v>69930</v>
      </c>
      <c r="E21" s="75">
        <f t="shared" si="0"/>
        <v>-1.3041613041612998</v>
      </c>
    </row>
    <row r="22" spans="1:5" ht="14.1" customHeight="1">
      <c r="A22" s="95"/>
      <c r="B22" s="36">
        <v>20</v>
      </c>
      <c r="C22" s="76">
        <v>70966</v>
      </c>
      <c r="D22" s="76">
        <v>61139</v>
      </c>
      <c r="E22" s="75">
        <f t="shared" si="0"/>
        <v>16.073210225878732</v>
      </c>
    </row>
    <row r="23" spans="1:5" ht="14.1" customHeight="1">
      <c r="A23" s="95"/>
      <c r="B23" s="36">
        <v>21</v>
      </c>
      <c r="C23" s="76">
        <v>65237</v>
      </c>
      <c r="D23" s="76">
        <v>65821</v>
      </c>
      <c r="E23" s="75">
        <f t="shared" si="0"/>
        <v>-0.88725482748667206</v>
      </c>
    </row>
    <row r="24" spans="1:5" ht="14.1" customHeight="1">
      <c r="A24" s="95"/>
      <c r="B24" s="36">
        <v>22</v>
      </c>
      <c r="C24" s="76">
        <v>74138</v>
      </c>
      <c r="D24" s="76">
        <v>58685</v>
      </c>
      <c r="E24" s="75">
        <f t="shared" si="0"/>
        <v>26.332112124052152</v>
      </c>
    </row>
    <row r="25" spans="1:5" ht="14.1" customHeight="1">
      <c r="A25" s="95"/>
      <c r="B25" s="36">
        <v>23</v>
      </c>
      <c r="C25" s="76">
        <v>79345</v>
      </c>
      <c r="D25" s="76">
        <v>68559</v>
      </c>
      <c r="E25" s="75">
        <f t="shared" si="0"/>
        <v>15.732434837147569</v>
      </c>
    </row>
    <row r="26" spans="1:5" ht="14.1" customHeight="1">
      <c r="A26" s="95"/>
      <c r="B26" s="36">
        <v>24</v>
      </c>
      <c r="C26" s="76">
        <v>81900</v>
      </c>
      <c r="D26" s="76">
        <v>73777</v>
      </c>
      <c r="E26" s="75">
        <f t="shared" ref="E26:E29" si="1">IFERROR((C26/D26-1)*100,"")</f>
        <v>11.010206432899139</v>
      </c>
    </row>
    <row r="27" spans="1:5" ht="14.1" customHeight="1">
      <c r="A27" s="95"/>
      <c r="B27" s="36">
        <v>25</v>
      </c>
      <c r="C27" s="76">
        <v>74867</v>
      </c>
      <c r="D27" s="76">
        <v>78929</v>
      </c>
      <c r="E27" s="75">
        <f t="shared" si="1"/>
        <v>-5.1463973951272663</v>
      </c>
    </row>
    <row r="28" spans="1:5" ht="14.1" customHeight="1">
      <c r="A28" s="95"/>
      <c r="B28" s="36">
        <v>26</v>
      </c>
      <c r="C28" s="76">
        <v>65529</v>
      </c>
      <c r="D28" s="76">
        <v>73366</v>
      </c>
      <c r="E28" s="75">
        <f t="shared" si="1"/>
        <v>-10.682059809721123</v>
      </c>
    </row>
    <row r="29" spans="1:5" ht="14.1" customHeight="1">
      <c r="A29" s="95"/>
      <c r="B29" s="36">
        <v>27</v>
      </c>
      <c r="C29" s="76">
        <v>61684</v>
      </c>
      <c r="D29" s="76">
        <v>67253</v>
      </c>
      <c r="E29" s="75">
        <f t="shared" si="1"/>
        <v>-8.2806714942084358</v>
      </c>
    </row>
    <row r="30" spans="1:5" ht="14.1" customHeight="1">
      <c r="A30" s="95"/>
      <c r="B30" s="36">
        <v>28</v>
      </c>
      <c r="C30" s="76">
        <v>54731</v>
      </c>
      <c r="D30" s="76">
        <v>63896</v>
      </c>
      <c r="E30" s="75">
        <f t="shared" ref="E30" si="2">IFERROR((C30/D30-1)*100,"")</f>
        <v>-14.343620883936392</v>
      </c>
    </row>
    <row r="31" spans="1:5" ht="14.1" customHeight="1">
      <c r="A31" s="95"/>
      <c r="B31" s="36"/>
      <c r="C31" s="76"/>
      <c r="D31" s="76"/>
      <c r="E31" s="75"/>
    </row>
    <row r="32" spans="1:5" ht="14.1" customHeight="1">
      <c r="A32" s="95"/>
      <c r="B32" s="36"/>
      <c r="C32" s="76"/>
      <c r="D32" s="76"/>
      <c r="E32" s="75"/>
    </row>
    <row r="33" spans="1:5" ht="14.1" customHeight="1">
      <c r="A33" s="96"/>
      <c r="B33" s="36"/>
      <c r="C33" s="76"/>
      <c r="D33" s="76"/>
      <c r="E33" s="75"/>
    </row>
    <row r="34" spans="1:5" ht="14.1" customHeight="1">
      <c r="A34" s="93" t="s">
        <v>53</v>
      </c>
      <c r="B34" s="85"/>
      <c r="C34" s="44">
        <f>SUM(C3:C33)</f>
        <v>1965851</v>
      </c>
      <c r="D34" s="44">
        <f>SUM(D3:D33)</f>
        <v>1853838</v>
      </c>
      <c r="E34" s="68">
        <f>IFERROR((C34/D34-1)*100,"")</f>
        <v>6.0422215964933246</v>
      </c>
    </row>
    <row r="35" spans="1:5" ht="14.1" customHeight="1">
      <c r="A35" s="93" t="s">
        <v>0</v>
      </c>
      <c r="B35" s="85"/>
      <c r="C35" s="44">
        <v>2279000</v>
      </c>
      <c r="D35" s="44">
        <v>2149577</v>
      </c>
      <c r="E35" s="68">
        <f>IFERROR((C35/D35-1)*100,"")</f>
        <v>6.0208589876054708</v>
      </c>
    </row>
    <row r="36" spans="1:5">
      <c r="D36" s="55"/>
    </row>
    <row r="37" spans="1:5" hidden="1">
      <c r="C37" s="46">
        <f>C38+C40</f>
        <v>2273495.8571428573</v>
      </c>
    </row>
    <row r="38" spans="1:5" ht="36" hidden="1">
      <c r="B38" s="61" t="s">
        <v>57</v>
      </c>
      <c r="C38" s="62">
        <f>AVERAGE(C3:C31)*4+C34</f>
        <v>2246686.8571428573</v>
      </c>
      <c r="D38" s="62">
        <f>AVERAGE(D3:D31)*4+D34</f>
        <v>2118672</v>
      </c>
      <c r="E38" s="72"/>
    </row>
    <row r="39" spans="1:5" hidden="1">
      <c r="C39" s="1"/>
    </row>
    <row r="40" spans="1:5" hidden="1">
      <c r="C40" s="46">
        <v>26809</v>
      </c>
      <c r="D40" s="46">
        <v>75416</v>
      </c>
      <c r="E40" s="72">
        <f>D40-C40</f>
        <v>48607</v>
      </c>
    </row>
  </sheetData>
  <mergeCells count="6">
    <mergeCell ref="A35:B35"/>
    <mergeCell ref="A1:A2"/>
    <mergeCell ref="B1:B2"/>
    <mergeCell ref="C1:E1"/>
    <mergeCell ref="A34:B34"/>
    <mergeCell ref="A3:A33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showGridLines="0" tabSelected="1" topLeftCell="F1" zoomScale="85" zoomScaleNormal="85" workbookViewId="0">
      <selection activeCell="U19" sqref="U19"/>
    </sheetView>
  </sheetViews>
  <sheetFormatPr defaultColWidth="6" defaultRowHeight="13.5"/>
  <cols>
    <col min="1" max="1" width="11.5" style="3" hidden="1" customWidth="1"/>
    <col min="2" max="2" width="13.5" style="3" hidden="1" customWidth="1"/>
    <col min="3" max="4" width="15" style="3" hidden="1" customWidth="1"/>
    <col min="5" max="5" width="8" style="48" hidden="1" customWidth="1"/>
    <col min="6" max="6" width="6" style="3"/>
    <col min="7" max="7" width="29.6640625" style="3" customWidth="1"/>
    <col min="8" max="9" width="20" style="6" bestFit="1" customWidth="1"/>
    <col min="10" max="10" width="13.33203125" style="6" bestFit="1" customWidth="1"/>
    <col min="11" max="16384" width="6" style="6"/>
  </cols>
  <sheetData>
    <row r="1" spans="1:16" ht="15" customHeight="1">
      <c r="F1" s="67" t="str">
        <f>입국!A4&amp;"월"</f>
        <v>4월</v>
      </c>
      <c r="G1" s="66"/>
      <c r="H1" s="25"/>
      <c r="I1" s="25"/>
      <c r="J1" s="5"/>
      <c r="K1" s="5"/>
      <c r="L1" s="5"/>
    </row>
    <row r="2" spans="1:16" ht="21" customHeight="1">
      <c r="G2" s="7" t="str">
        <f>"2026년 "&amp;F1&amp;" 월별시장동향 (대표지사)"</f>
        <v>2026년 4월 월별시장동향 (대표지사)</v>
      </c>
      <c r="H2" s="5"/>
      <c r="I2" s="5"/>
      <c r="J2" s="5"/>
      <c r="K2" s="5"/>
      <c r="L2" s="5"/>
    </row>
    <row r="3" spans="1:16" ht="15" customHeight="1">
      <c r="A3" s="8"/>
      <c r="B3" s="9"/>
      <c r="C3" s="9"/>
      <c r="D3" s="9"/>
      <c r="E3" s="49"/>
      <c r="G3" s="4"/>
      <c r="H3" s="5"/>
      <c r="I3" s="5"/>
      <c r="J3" s="5"/>
      <c r="K3" s="5"/>
      <c r="L3" s="5"/>
    </row>
    <row r="4" spans="1:16" ht="15" customHeight="1">
      <c r="A4" s="10"/>
      <c r="B4" s="10"/>
      <c r="C4" s="4"/>
      <c r="D4" s="4"/>
      <c r="E4" s="50"/>
      <c r="F4" s="11"/>
      <c r="G4" s="4"/>
      <c r="H4" s="5"/>
      <c r="I4" s="5"/>
      <c r="J4" s="5"/>
      <c r="K4" s="5"/>
      <c r="L4" s="5"/>
    </row>
    <row r="5" spans="1:16" ht="15" customHeight="1">
      <c r="A5" s="12" t="s">
        <v>1</v>
      </c>
      <c r="B5" s="12" t="s">
        <v>2</v>
      </c>
      <c r="C5" s="13" t="s">
        <v>102</v>
      </c>
      <c r="D5" s="13" t="s">
        <v>103</v>
      </c>
      <c r="E5" s="51" t="s">
        <v>47</v>
      </c>
      <c r="F5" s="14"/>
      <c r="G5" s="22" t="str">
        <f>"1. "&amp;F1&amp;" 실적 (노란색 선택 시 자동반영)"</f>
        <v>1. 4월 실적 (노란색 선택 시 자동반영)</v>
      </c>
      <c r="H5" s="20"/>
      <c r="I5" s="4"/>
      <c r="J5" s="5"/>
      <c r="K5" s="22"/>
      <c r="L5" s="5"/>
    </row>
    <row r="6" spans="1:16" ht="15" customHeight="1">
      <c r="A6" s="17" t="s">
        <v>3</v>
      </c>
      <c r="B6" s="17" t="s">
        <v>3</v>
      </c>
      <c r="C6" s="18">
        <f>입국!C36</f>
        <v>2006600</v>
      </c>
      <c r="D6" s="18">
        <f>입국!D36</f>
        <v>1707113</v>
      </c>
      <c r="E6" s="52">
        <f>입국!E36</f>
        <v>17.543478375479538</v>
      </c>
      <c r="F6" s="19"/>
      <c r="G6" s="22"/>
      <c r="H6" s="20"/>
      <c r="J6" s="23" t="s">
        <v>55</v>
      </c>
      <c r="K6" s="5"/>
      <c r="L6" s="5"/>
    </row>
    <row r="7" spans="1:16" ht="15" customHeight="1">
      <c r="A7" s="21" t="s">
        <v>20</v>
      </c>
      <c r="B7" s="17" t="s">
        <v>86</v>
      </c>
      <c r="C7" s="18">
        <f>입국!F36</f>
        <v>563700</v>
      </c>
      <c r="D7" s="18">
        <f>입국!G36</f>
        <v>443230</v>
      </c>
      <c r="E7" s="52">
        <f>입국!H36</f>
        <v>27.180019403018751</v>
      </c>
      <c r="F7" s="19"/>
      <c r="G7" s="12" t="s">
        <v>2</v>
      </c>
      <c r="H7" s="12" t="str">
        <f>"2025년 "&amp;F1&amp;"(확정치)"</f>
        <v>2025년 4월(확정치)</v>
      </c>
      <c r="I7" s="12" t="str">
        <f>"2026년 "&amp;F1&amp;"(추정치)"</f>
        <v>2026년 4월(추정치)</v>
      </c>
      <c r="J7" s="12" t="s">
        <v>54</v>
      </c>
      <c r="K7" s="5"/>
      <c r="L7" s="63" t="str">
        <f>"* 2026년 "&amp;F1&amp;"(추정치)는 2026."&amp;입국!A4&amp;".1~"&amp;입국!A4&amp;".28 자료 기준으로 추정"</f>
        <v>* 2026년 4월(추정치)는 2026.4.1~4.28 자료 기준으로 추정</v>
      </c>
      <c r="M7" s="64"/>
      <c r="N7" s="64"/>
      <c r="O7" s="65"/>
      <c r="P7" s="65"/>
    </row>
    <row r="8" spans="1:16" ht="15" customHeight="1">
      <c r="A8" s="21" t="s">
        <v>6</v>
      </c>
      <c r="B8" s="17" t="s">
        <v>7</v>
      </c>
      <c r="C8" s="18">
        <f>입국!I36</f>
        <v>294700</v>
      </c>
      <c r="D8" s="18">
        <f>입국!J36</f>
        <v>257903</v>
      </c>
      <c r="E8" s="52">
        <f>입국!K36</f>
        <v>14.267767338883219</v>
      </c>
      <c r="G8" s="15" t="s">
        <v>104</v>
      </c>
      <c r="H8" s="24">
        <f>IFERROR(VLOOKUP($G$8,$B:$E,3,0),"")</f>
        <v>26827</v>
      </c>
      <c r="I8" s="24">
        <f>IFERROR(VLOOKUP($G$8,$B:$E,2,0),"")</f>
        <v>29200</v>
      </c>
      <c r="J8" s="74">
        <f>IFERROR(VLOOKUP($G$8,$B:$E,4,0),"")</f>
        <v>8.8455660342192655</v>
      </c>
      <c r="L8" s="5"/>
    </row>
    <row r="9" spans="1:16" ht="15" customHeight="1">
      <c r="A9" s="21" t="s">
        <v>32</v>
      </c>
      <c r="B9" s="17" t="s">
        <v>33</v>
      </c>
      <c r="C9" s="18">
        <f>입국!L36</f>
        <v>187900</v>
      </c>
      <c r="D9" s="18">
        <f>입국!M36</f>
        <v>151613</v>
      </c>
      <c r="E9" s="52">
        <f>입국!N36</f>
        <v>23.933963446406302</v>
      </c>
      <c r="F9" s="19"/>
      <c r="G9" s="16"/>
      <c r="J9" s="5"/>
      <c r="K9" s="5"/>
      <c r="L9" s="5"/>
    </row>
    <row r="10" spans="1:16" ht="15" customHeight="1">
      <c r="A10" s="21" t="s">
        <v>42</v>
      </c>
      <c r="B10" s="17" t="s">
        <v>42</v>
      </c>
      <c r="C10" s="18">
        <f>입국!O36</f>
        <v>70900</v>
      </c>
      <c r="D10" s="18">
        <f>입국!P36</f>
        <v>64591</v>
      </c>
      <c r="E10" s="52">
        <f>입국!Q36</f>
        <v>9.7676146831601862</v>
      </c>
      <c r="F10" s="19"/>
      <c r="G10" s="26" t="str">
        <f>"2. "&amp;F1&amp;" 증감원인"</f>
        <v>2. 4월 증감원인</v>
      </c>
      <c r="H10" s="25"/>
      <c r="I10" s="25"/>
      <c r="J10" s="5"/>
      <c r="K10" s="5"/>
    </row>
    <row r="11" spans="1:16" ht="15" customHeight="1">
      <c r="A11" s="21" t="s">
        <v>18</v>
      </c>
      <c r="B11" s="17" t="s">
        <v>19</v>
      </c>
      <c r="C11" s="18">
        <f>입국!R36</f>
        <v>49300</v>
      </c>
      <c r="D11" s="18">
        <f>입국!S36</f>
        <v>40689</v>
      </c>
      <c r="E11" s="52">
        <f>입국!T36</f>
        <v>21.162967878296346</v>
      </c>
      <c r="F11" s="19"/>
      <c r="G11" s="25"/>
      <c r="H11" s="25"/>
      <c r="I11" s="4"/>
      <c r="J11" s="5"/>
      <c r="K11" s="5"/>
      <c r="L11" s="5"/>
    </row>
    <row r="12" spans="1:16" ht="15" customHeight="1">
      <c r="A12" s="21" t="s">
        <v>40</v>
      </c>
      <c r="B12" s="17" t="s">
        <v>41</v>
      </c>
      <c r="C12" s="18">
        <f>입국!U36</f>
        <v>62900</v>
      </c>
      <c r="D12" s="18">
        <f>입국!V36</f>
        <v>52792</v>
      </c>
      <c r="E12" s="52">
        <f>입국!W36</f>
        <v>19.146840430368229</v>
      </c>
      <c r="F12" s="19"/>
      <c r="G12" s="97" t="s">
        <v>105</v>
      </c>
      <c r="H12" s="98"/>
      <c r="I12" s="98"/>
      <c r="J12" s="99"/>
      <c r="K12" s="5"/>
      <c r="L12" s="5"/>
    </row>
    <row r="13" spans="1:16" ht="15" customHeight="1">
      <c r="A13" s="21" t="s">
        <v>14</v>
      </c>
      <c r="B13" s="17" t="s">
        <v>15</v>
      </c>
      <c r="C13" s="18">
        <f>입국!X36</f>
        <v>78200</v>
      </c>
      <c r="D13" s="18">
        <f>입국!Y36</f>
        <v>69393</v>
      </c>
      <c r="E13" s="52">
        <f>입국!Z36</f>
        <v>12.691481849754304</v>
      </c>
      <c r="F13" s="19"/>
      <c r="G13" s="100"/>
      <c r="H13" s="101"/>
      <c r="I13" s="101"/>
      <c r="J13" s="102"/>
      <c r="K13" s="5"/>
      <c r="L13" s="5"/>
    </row>
    <row r="14" spans="1:16" ht="15" customHeight="1">
      <c r="A14" s="21" t="s">
        <v>30</v>
      </c>
      <c r="B14" s="17" t="s">
        <v>31</v>
      </c>
      <c r="C14" s="18">
        <f>입국!AA36</f>
        <v>36000</v>
      </c>
      <c r="D14" s="18">
        <f>입국!AB36</f>
        <v>30811</v>
      </c>
      <c r="E14" s="52">
        <f>입국!AC36</f>
        <v>16.84138781603972</v>
      </c>
      <c r="F14" s="19"/>
      <c r="G14" s="100"/>
      <c r="H14" s="101"/>
      <c r="I14" s="101"/>
      <c r="J14" s="102"/>
      <c r="K14" s="5"/>
      <c r="L14" s="5"/>
    </row>
    <row r="15" spans="1:16" ht="15" customHeight="1">
      <c r="A15" s="21" t="s">
        <v>28</v>
      </c>
      <c r="B15" s="17" t="s">
        <v>29</v>
      </c>
      <c r="C15" s="18">
        <f>입국!AD36</f>
        <v>42800</v>
      </c>
      <c r="D15" s="18">
        <f>입국!AE36</f>
        <v>36580</v>
      </c>
      <c r="E15" s="52">
        <f>입국!AF36</f>
        <v>17.00382722799343</v>
      </c>
      <c r="F15" s="19"/>
      <c r="G15" s="103"/>
      <c r="H15" s="104"/>
      <c r="I15" s="104"/>
      <c r="J15" s="105"/>
      <c r="K15" s="27"/>
      <c r="L15" s="27"/>
    </row>
    <row r="16" spans="1:16" ht="15" customHeight="1">
      <c r="A16" s="21" t="s">
        <v>23</v>
      </c>
      <c r="B16" s="17" t="s">
        <v>23</v>
      </c>
      <c r="C16" s="18">
        <f>입국!AG36</f>
        <v>44400</v>
      </c>
      <c r="D16" s="18">
        <f>입국!AH36</f>
        <v>37953</v>
      </c>
      <c r="E16" s="52">
        <f>입국!AI36</f>
        <v>16.986799462493085</v>
      </c>
      <c r="F16" s="19"/>
      <c r="G16" s="28"/>
      <c r="H16" s="28"/>
      <c r="I16" s="5"/>
      <c r="J16" s="5"/>
      <c r="K16" s="27"/>
      <c r="L16" s="27"/>
    </row>
    <row r="17" spans="1:12" ht="15" customHeight="1">
      <c r="A17" s="21" t="s">
        <v>4</v>
      </c>
      <c r="B17" s="17" t="s">
        <v>5</v>
      </c>
      <c r="C17" s="18">
        <f>입국!AJ36</f>
        <v>22500</v>
      </c>
      <c r="D17" s="18">
        <f>입국!AK36</f>
        <v>21196</v>
      </c>
      <c r="E17" s="52">
        <f>입국!AL36</f>
        <v>6.152104170598216</v>
      </c>
      <c r="F17" s="19"/>
      <c r="G17" s="26" t="str">
        <f>"3. "&amp;F1&amp;" 업무동향(사업명, 사업기간, 세부내용 1~2줄)"</f>
        <v>3. 4월 업무동향(사업명, 사업기간, 세부내용 1~2줄)</v>
      </c>
      <c r="H17" s="5"/>
      <c r="I17" s="29"/>
      <c r="J17" s="29"/>
      <c r="K17" s="27"/>
      <c r="L17" s="27"/>
    </row>
    <row r="18" spans="1:12" ht="15" customHeight="1">
      <c r="A18" s="17" t="s">
        <v>26</v>
      </c>
      <c r="B18" s="17" t="s">
        <v>27</v>
      </c>
      <c r="C18" s="18">
        <f>입국!AM36</f>
        <v>13000</v>
      </c>
      <c r="D18" s="18">
        <f>입국!AN36</f>
        <v>12996</v>
      </c>
      <c r="E18" s="52">
        <f>입국!AO36</f>
        <v>3.0778701138811648E-2</v>
      </c>
      <c r="F18" s="19"/>
      <c r="G18" s="29"/>
      <c r="H18" s="29"/>
      <c r="I18" s="27"/>
      <c r="J18" s="27"/>
      <c r="K18" s="5"/>
      <c r="L18" s="27"/>
    </row>
    <row r="19" spans="1:12" ht="15" customHeight="1">
      <c r="A19" s="17" t="s">
        <v>24</v>
      </c>
      <c r="B19" s="17" t="s">
        <v>25</v>
      </c>
      <c r="C19" s="18">
        <f>입국!AS36</f>
        <v>7210</v>
      </c>
      <c r="D19" s="18">
        <f>입국!AT36</f>
        <v>6044</v>
      </c>
      <c r="E19" s="52">
        <f>입국!AU36</f>
        <v>19.291859695565861</v>
      </c>
      <c r="F19" s="19"/>
      <c r="G19" s="97" t="s">
        <v>106</v>
      </c>
      <c r="H19" s="98"/>
      <c r="I19" s="98"/>
      <c r="J19" s="99"/>
      <c r="K19" s="5"/>
      <c r="L19" s="27"/>
    </row>
    <row r="20" spans="1:12" ht="15" customHeight="1">
      <c r="A20" s="21" t="s">
        <v>8</v>
      </c>
      <c r="B20" s="17" t="s">
        <v>9</v>
      </c>
      <c r="C20" s="18">
        <f>입국!AV36</f>
        <v>1420</v>
      </c>
      <c r="D20" s="18">
        <f>입국!AW36</f>
        <v>4438</v>
      </c>
      <c r="E20" s="52">
        <f>입국!AX36</f>
        <v>-68.003605227579982</v>
      </c>
      <c r="F20" s="19"/>
      <c r="G20" s="100"/>
      <c r="H20" s="101"/>
      <c r="I20" s="101"/>
      <c r="J20" s="102"/>
      <c r="K20" s="27"/>
      <c r="L20" s="27"/>
    </row>
    <row r="21" spans="1:12" ht="15" customHeight="1">
      <c r="A21" s="21" t="s">
        <v>12</v>
      </c>
      <c r="B21" s="17" t="s">
        <v>13</v>
      </c>
      <c r="C21" s="18">
        <f>입국!BK36</f>
        <v>172700</v>
      </c>
      <c r="D21" s="18">
        <f>입국!BL36</f>
        <v>153381</v>
      </c>
      <c r="E21" s="52">
        <f>입국!BM36</f>
        <v>12.595432289527375</v>
      </c>
      <c r="F21" s="19"/>
      <c r="G21" s="103"/>
      <c r="H21" s="104"/>
      <c r="I21" s="104"/>
      <c r="J21" s="105"/>
      <c r="K21" s="27"/>
      <c r="L21" s="29"/>
    </row>
    <row r="22" spans="1:12" ht="15" customHeight="1">
      <c r="A22" s="21" t="s">
        <v>34</v>
      </c>
      <c r="B22" s="17" t="s">
        <v>35</v>
      </c>
      <c r="C22" s="18">
        <f>입국!BN36</f>
        <v>36000</v>
      </c>
      <c r="D22" s="18">
        <f>입국!BO36</f>
        <v>30972</v>
      </c>
      <c r="E22" s="52">
        <f>입국!BP36</f>
        <v>16.234017822549408</v>
      </c>
      <c r="F22" s="19"/>
      <c r="G22" s="30"/>
      <c r="H22" s="31"/>
      <c r="I22" s="32"/>
      <c r="J22" s="5"/>
      <c r="K22" s="27"/>
      <c r="L22" s="5"/>
    </row>
    <row r="23" spans="1:12" ht="15" customHeight="1">
      <c r="A23" s="21" t="s">
        <v>91</v>
      </c>
      <c r="B23" s="17" t="s">
        <v>96</v>
      </c>
      <c r="C23" s="18">
        <f>입국!BQ36</f>
        <v>11900</v>
      </c>
      <c r="D23" s="18">
        <f>입국!BR36</f>
        <v>9977</v>
      </c>
      <c r="E23" s="52">
        <f>입국!BS36</f>
        <v>19.274330961210783</v>
      </c>
      <c r="F23" s="19"/>
      <c r="G23" s="26" t="s">
        <v>43</v>
      </c>
      <c r="H23" s="5"/>
      <c r="I23" s="5"/>
      <c r="K23" s="5"/>
      <c r="L23" s="5"/>
    </row>
    <row r="24" spans="1:12" ht="15" customHeight="1">
      <c r="A24" s="21" t="s">
        <v>16</v>
      </c>
      <c r="B24" s="17" t="s">
        <v>17</v>
      </c>
      <c r="C24" s="18">
        <f>입국!BW36</f>
        <v>29200</v>
      </c>
      <c r="D24" s="18">
        <f>입국!BX36</f>
        <v>26827</v>
      </c>
      <c r="E24" s="52">
        <f>입국!BY36</f>
        <v>8.8455660342192655</v>
      </c>
      <c r="F24" s="19"/>
      <c r="G24" s="4"/>
      <c r="H24" s="5"/>
      <c r="J24" s="23" t="s">
        <v>44</v>
      </c>
      <c r="K24" s="5"/>
      <c r="L24" s="5"/>
    </row>
    <row r="25" spans="1:12" ht="15" customHeight="1">
      <c r="A25" s="21" t="s">
        <v>10</v>
      </c>
      <c r="B25" s="17" t="s">
        <v>11</v>
      </c>
      <c r="C25" s="18">
        <f>입국!BZ36</f>
        <v>27400</v>
      </c>
      <c r="D25" s="18">
        <f>입국!CA36</f>
        <v>24459</v>
      </c>
      <c r="E25" s="52">
        <f>입국!CB36</f>
        <v>12.024203769573582</v>
      </c>
      <c r="F25" s="19"/>
      <c r="G25" s="110" t="s">
        <v>46</v>
      </c>
      <c r="H25" s="110" t="str">
        <f>"2025년 "&amp;입국!A4&amp;"월"</f>
        <v>2025년 4월</v>
      </c>
      <c r="I25" s="110" t="str">
        <f>"2026년 "&amp;입국!A4&amp;"월"</f>
        <v>2026년 4월</v>
      </c>
      <c r="J25" s="12" t="s">
        <v>47</v>
      </c>
      <c r="K25" s="5"/>
      <c r="L25" s="16" t="s">
        <v>45</v>
      </c>
    </row>
    <row r="26" spans="1:12" ht="15" customHeight="1">
      <c r="A26" s="21" t="s">
        <v>38</v>
      </c>
      <c r="B26" s="17" t="s">
        <v>39</v>
      </c>
      <c r="C26" s="18">
        <f>입국!CC36</f>
        <v>24900</v>
      </c>
      <c r="D26" s="18">
        <f>입국!CD36</f>
        <v>27847</v>
      </c>
      <c r="E26" s="52">
        <f>입국!CE36</f>
        <v>-10.582827593636656</v>
      </c>
      <c r="F26" s="19"/>
      <c r="G26" s="111" t="s">
        <v>49</v>
      </c>
      <c r="H26" s="112">
        <v>12455</v>
      </c>
      <c r="I26" s="112">
        <v>0</v>
      </c>
      <c r="J26" s="35">
        <f>(I26/H26-1)*100</f>
        <v>-100</v>
      </c>
      <c r="K26" s="5"/>
      <c r="L26" s="34" t="s">
        <v>48</v>
      </c>
    </row>
    <row r="27" spans="1:12" ht="15" customHeight="1">
      <c r="A27" s="21" t="s">
        <v>36</v>
      </c>
      <c r="B27" s="17" t="s">
        <v>37</v>
      </c>
      <c r="C27" s="18">
        <f>입국!CF36</f>
        <v>26700</v>
      </c>
      <c r="D27" s="18">
        <f>입국!CG36</f>
        <v>22806</v>
      </c>
      <c r="E27" s="52">
        <f>입국!CH36</f>
        <v>17.074454091028677</v>
      </c>
      <c r="F27" s="19"/>
      <c r="G27" s="109"/>
      <c r="H27" s="106"/>
      <c r="I27" s="106"/>
      <c r="J27" s="5"/>
      <c r="K27" s="5"/>
      <c r="L27" s="34" t="s">
        <v>56</v>
      </c>
    </row>
    <row r="28" spans="1:12" ht="15" customHeight="1">
      <c r="A28" s="21" t="s">
        <v>21</v>
      </c>
      <c r="B28" s="17" t="s">
        <v>22</v>
      </c>
      <c r="C28" s="18">
        <f>입국!CX36</f>
        <v>34700</v>
      </c>
      <c r="D28" s="18">
        <f>입국!CY36</f>
        <v>36222</v>
      </c>
      <c r="E28" s="52">
        <f>입국!CZ36</f>
        <v>-4.2018662691182147</v>
      </c>
      <c r="F28" s="19"/>
      <c r="G28" s="16" t="s">
        <v>107</v>
      </c>
      <c r="H28" s="5"/>
      <c r="I28" s="5"/>
      <c r="J28" s="5"/>
      <c r="K28" s="5"/>
      <c r="L28" s="33"/>
    </row>
    <row r="29" spans="1:12" ht="15" customHeight="1">
      <c r="A29" s="5"/>
      <c r="B29" s="5"/>
      <c r="C29" s="5"/>
      <c r="D29" s="5"/>
      <c r="E29" s="53"/>
      <c r="F29" s="19"/>
      <c r="G29" s="16" t="s">
        <v>109</v>
      </c>
      <c r="H29" s="5"/>
      <c r="I29" s="5"/>
      <c r="J29" s="5"/>
      <c r="K29" s="5"/>
      <c r="L29" s="33"/>
    </row>
    <row r="30" spans="1:12" ht="15" customHeight="1">
      <c r="A30" s="5"/>
      <c r="B30" s="5"/>
      <c r="C30" s="5"/>
      <c r="D30" s="5"/>
      <c r="E30" s="53"/>
      <c r="G30" s="108" t="s">
        <v>108</v>
      </c>
      <c r="H30" s="5"/>
      <c r="I30" s="5"/>
      <c r="J30" s="5"/>
      <c r="K30" s="5"/>
    </row>
    <row r="31" spans="1:12" ht="15" customHeight="1">
      <c r="A31" s="5"/>
      <c r="B31" s="5"/>
      <c r="C31" s="5"/>
      <c r="D31" s="5"/>
      <c r="E31" s="53"/>
      <c r="G31" s="109"/>
      <c r="H31" s="5"/>
      <c r="I31" s="5"/>
      <c r="J31" s="5"/>
      <c r="K31" s="5"/>
    </row>
    <row r="32" spans="1:12" ht="15" customHeight="1">
      <c r="A32" s="6"/>
      <c r="B32" s="6"/>
      <c r="C32" s="6"/>
      <c r="D32" s="6"/>
      <c r="E32" s="54"/>
      <c r="G32" s="109"/>
      <c r="H32" s="5"/>
      <c r="I32" s="5"/>
      <c r="J32" s="5"/>
      <c r="K32" s="5"/>
    </row>
    <row r="33" spans="1:12" ht="15" customHeight="1">
      <c r="A33" s="6"/>
      <c r="B33" s="6"/>
      <c r="C33" s="6"/>
      <c r="D33" s="6"/>
      <c r="E33" s="54"/>
      <c r="G33" s="107" t="s">
        <v>50</v>
      </c>
      <c r="H33" s="5"/>
      <c r="I33" s="5"/>
      <c r="J33" s="5"/>
      <c r="K33" s="5"/>
      <c r="L33" s="5"/>
    </row>
    <row r="34" spans="1:12" ht="15" customHeight="1">
      <c r="A34" s="6"/>
      <c r="B34" s="6"/>
      <c r="C34" s="6"/>
      <c r="D34" s="6"/>
      <c r="E34" s="54"/>
      <c r="G34" s="108" t="s">
        <v>51</v>
      </c>
      <c r="H34" s="5"/>
      <c r="I34" s="5"/>
      <c r="J34" s="5"/>
      <c r="K34" s="5"/>
      <c r="L34" s="5"/>
    </row>
    <row r="35" spans="1:12" ht="15" customHeight="1">
      <c r="A35" s="6"/>
      <c r="B35" s="6"/>
      <c r="C35" s="6"/>
      <c r="D35" s="6"/>
      <c r="E35" s="54"/>
      <c r="G35" s="108" t="s">
        <v>52</v>
      </c>
      <c r="H35" s="5"/>
      <c r="I35" s="5"/>
      <c r="J35" s="5"/>
      <c r="K35" s="5"/>
      <c r="L35" s="5"/>
    </row>
    <row r="36" spans="1:12" ht="15" customHeight="1">
      <c r="A36" s="6"/>
      <c r="B36" s="6"/>
      <c r="C36" s="6"/>
      <c r="D36" s="6"/>
      <c r="E36" s="54"/>
      <c r="G36" s="109"/>
      <c r="H36" s="5"/>
      <c r="I36" s="5"/>
      <c r="J36" s="5"/>
      <c r="K36" s="5"/>
      <c r="L36" s="5"/>
    </row>
    <row r="37" spans="1:12" ht="15" customHeight="1">
      <c r="A37" s="6"/>
      <c r="B37" s="6"/>
      <c r="C37" s="6"/>
      <c r="D37" s="6"/>
      <c r="E37" s="54"/>
      <c r="G37" s="4"/>
      <c r="H37" s="5"/>
      <c r="I37" s="5"/>
      <c r="J37" s="5"/>
      <c r="K37" s="5"/>
      <c r="L37" s="5"/>
    </row>
    <row r="38" spans="1:12" ht="15" customHeight="1">
      <c r="A38" s="6"/>
      <c r="B38" s="6"/>
      <c r="C38" s="6"/>
      <c r="D38" s="6"/>
      <c r="E38" s="54"/>
      <c r="G38" s="4"/>
      <c r="H38" s="5"/>
      <c r="I38" s="5"/>
      <c r="J38" s="5"/>
      <c r="K38" s="5"/>
      <c r="L38" s="5"/>
    </row>
    <row r="39" spans="1:12" ht="14.25">
      <c r="G39" s="4"/>
      <c r="H39" s="5"/>
      <c r="K39" s="5"/>
      <c r="L39" s="5"/>
    </row>
    <row r="40" spans="1:12" ht="14.25">
      <c r="K40" s="5"/>
      <c r="L40" s="5"/>
    </row>
    <row r="41" spans="1:12" ht="14.25">
      <c r="L41" s="5"/>
    </row>
    <row r="42" spans="1:12" ht="14.25">
      <c r="L42" s="5"/>
    </row>
    <row r="43" spans="1:12" ht="14.25">
      <c r="L43" s="5"/>
    </row>
    <row r="44" spans="1:12" ht="14.25">
      <c r="L44" s="5"/>
    </row>
  </sheetData>
  <mergeCells count="2">
    <mergeCell ref="G12:J15"/>
    <mergeCell ref="G19:J21"/>
  </mergeCells>
  <phoneticPr fontId="2" type="noConversion"/>
  <dataValidations count="1">
    <dataValidation type="list" allowBlank="1" showInputMessage="1" showErrorMessage="1" sqref="G8">
      <formula1>$B$6:$B$28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입국</vt:lpstr>
      <vt:lpstr>출국</vt:lpstr>
      <vt:lpstr>월별시장동향</vt:lpstr>
      <vt:lpstr>A</vt:lpstr>
      <vt:lpstr>월별시장동향!Print_Area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knto-spss</dc:creator>
  <cp:lastModifiedBy>Kim Kwanghee</cp:lastModifiedBy>
  <dcterms:created xsi:type="dcterms:W3CDTF">2021-02-23T05:04:27Z</dcterms:created>
  <dcterms:modified xsi:type="dcterms:W3CDTF">2026-04-30T14:21:40Z</dcterms:modified>
</cp:coreProperties>
</file>