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ktoma\Desktop\프랑크푸르트지사\월간 동향보고\2023년_2025_시장동향\2025년 9월\"/>
    </mc:Choice>
  </mc:AlternateContent>
  <xr:revisionPtr revIDLastSave="0" documentId="8_{80E89C19-F773-441F-B325-F3DA614FFD56}" xr6:coauthVersionLast="47" xr6:coauthVersionMax="47" xr10:uidLastSave="{00000000-0000-0000-0000-000000000000}"/>
  <bookViews>
    <workbookView xWindow="-90" yWindow="0" windowWidth="19380" windowHeight="20970" activeTab="2" xr2:uid="{00000000-000D-0000-FFFF-FFFF00000000}"/>
  </bookViews>
  <sheets>
    <sheet name="입국" sheetId="1" r:id="rId1"/>
    <sheet name="출국" sheetId="3" r:id="rId2"/>
    <sheet name="월별시장동향" sheetId="4" r:id="rId3"/>
  </sheets>
  <definedNames>
    <definedName name="_xlnm._FilterDatabase" localSheetId="2" hidden="1">월별시장동향!$A$5:$C$5</definedName>
    <definedName name="A">월별시장동향!$F$1</definedName>
    <definedName name="_xlnm.Print_Area" localSheetId="2">월별시장동향!$A$4:$C$40</definedName>
  </definedNames>
  <calcPr calcId="191029"/>
</workbook>
</file>

<file path=xl/calcChain.xml><?xml version="1.0" encoding="utf-8"?>
<calcChain xmlns="http://schemas.openxmlformats.org/spreadsheetml/2006/main">
  <c r="H32" i="4" l="1"/>
  <c r="H29" i="4"/>
  <c r="J32" i="4" l="1"/>
  <c r="I31" i="4"/>
  <c r="H31" i="4"/>
  <c r="I28" i="4"/>
  <c r="H28" i="4"/>
  <c r="E32" i="4"/>
  <c r="D32" i="4"/>
  <c r="C32" i="4"/>
  <c r="E31" i="4"/>
  <c r="D31" i="4"/>
  <c r="C31" i="4"/>
  <c r="E30" i="3" l="1"/>
  <c r="E31" i="3"/>
  <c r="K32" i="1"/>
  <c r="Q32" i="1"/>
  <c r="T32" i="1"/>
  <c r="W32" i="1"/>
  <c r="Z32" i="1"/>
  <c r="AC32" i="1"/>
  <c r="AF32" i="1"/>
  <c r="AI32" i="1"/>
  <c r="AL32" i="1"/>
  <c r="AO32" i="1"/>
  <c r="AR32" i="1"/>
  <c r="AU32" i="1"/>
  <c r="AX32" i="1"/>
  <c r="BA32" i="1"/>
  <c r="BD32" i="1"/>
  <c r="BG32" i="1"/>
  <c r="BJ32" i="1"/>
  <c r="BM32" i="1"/>
  <c r="BP32" i="1"/>
  <c r="BS32" i="1"/>
  <c r="BV32" i="1"/>
  <c r="BY32" i="1"/>
  <c r="CB32" i="1"/>
  <c r="CE32" i="1"/>
  <c r="CH32" i="1"/>
  <c r="CK32" i="1"/>
  <c r="CN32" i="1"/>
  <c r="CQ32" i="1"/>
  <c r="CT32" i="1"/>
  <c r="CW32" i="1"/>
  <c r="CZ32" i="1"/>
  <c r="DC32" i="1"/>
  <c r="DF32" i="1"/>
  <c r="E33" i="1"/>
  <c r="H33" i="1"/>
  <c r="K33" i="1"/>
  <c r="N33" i="1"/>
  <c r="Q33" i="1"/>
  <c r="T33" i="1"/>
  <c r="W33" i="1"/>
  <c r="Z33" i="1"/>
  <c r="AC33" i="1"/>
  <c r="AF33" i="1"/>
  <c r="AI33" i="1"/>
  <c r="AL33" i="1"/>
  <c r="AO33" i="1"/>
  <c r="AR33" i="1"/>
  <c r="AU33" i="1"/>
  <c r="AX33" i="1"/>
  <c r="BA33" i="1"/>
  <c r="BD33" i="1"/>
  <c r="BG33" i="1"/>
  <c r="BJ33" i="1"/>
  <c r="BM33" i="1"/>
  <c r="BP33" i="1"/>
  <c r="BS33" i="1"/>
  <c r="BV33" i="1"/>
  <c r="BY33" i="1"/>
  <c r="CB33" i="1"/>
  <c r="CE33" i="1"/>
  <c r="CH33" i="1"/>
  <c r="CK33" i="1"/>
  <c r="CN33" i="1"/>
  <c r="CQ33" i="1"/>
  <c r="CT33" i="1"/>
  <c r="CW33" i="1"/>
  <c r="CZ33" i="1"/>
  <c r="DC33" i="1"/>
  <c r="DF33" i="1"/>
  <c r="H32" i="1" l="1"/>
  <c r="E32" i="1"/>
  <c r="E32" i="3"/>
  <c r="N32" i="1"/>
  <c r="D30" i="4"/>
  <c r="D29" i="4"/>
  <c r="D28" i="4"/>
  <c r="D27" i="4"/>
  <c r="D26" i="4"/>
  <c r="D25" i="4"/>
  <c r="D20" i="4"/>
  <c r="D19" i="4"/>
  <c r="D18" i="4"/>
  <c r="D17" i="4"/>
  <c r="D16" i="4"/>
  <c r="D15" i="4"/>
  <c r="D14" i="4"/>
  <c r="D12" i="4"/>
  <c r="D11" i="4"/>
  <c r="D10" i="4"/>
  <c r="D9" i="4"/>
  <c r="D8" i="4"/>
  <c r="D7" i="4"/>
  <c r="D6" i="4"/>
  <c r="DB35" i="1" l="1"/>
  <c r="DE35" i="1"/>
  <c r="D34" i="3" l="1"/>
  <c r="BF35" i="1" l="1"/>
  <c r="G35" i="1"/>
  <c r="D35" i="1"/>
  <c r="BC35" i="1"/>
  <c r="AZ35" i="1"/>
  <c r="CY35" i="1" l="1"/>
  <c r="BU35" i="1"/>
  <c r="BI35" i="1"/>
  <c r="AB35" i="1"/>
  <c r="CV35" i="1"/>
  <c r="BO35" i="1"/>
  <c r="AH35" i="1"/>
  <c r="J35" i="1"/>
  <c r="CM35" i="1"/>
  <c r="BL35" i="1"/>
  <c r="AE35" i="1"/>
  <c r="Y35" i="1" l="1"/>
  <c r="AW35" i="1"/>
  <c r="CS35" i="1"/>
  <c r="CD35" i="1" l="1"/>
  <c r="BR35" i="1"/>
  <c r="P35" i="1"/>
  <c r="AT35" i="1"/>
  <c r="S35" i="1"/>
  <c r="V35" i="1"/>
  <c r="BX35" i="1"/>
  <c r="AN35" i="1"/>
  <c r="AK35" i="1"/>
  <c r="CA35" i="1"/>
  <c r="AQ35" i="1"/>
  <c r="CP35" i="1"/>
  <c r="M35" i="1"/>
  <c r="CG35" i="1" l="1"/>
  <c r="CJ35" i="1"/>
  <c r="C1" i="3" l="1"/>
  <c r="F2" i="1"/>
  <c r="I2" i="1" s="1"/>
  <c r="L2" i="1" s="1"/>
  <c r="O2" i="1" s="1"/>
  <c r="R2" i="1" s="1"/>
  <c r="U2" i="1" s="1"/>
  <c r="X2" i="1" s="1"/>
  <c r="AA2" i="1" s="1"/>
  <c r="AD2" i="1" s="1"/>
  <c r="AG2" i="1" s="1"/>
  <c r="AJ2" i="1" s="1"/>
  <c r="AM2" i="1" s="1"/>
  <c r="AP2" i="1" s="1"/>
  <c r="AS2" i="1" s="1"/>
  <c r="AV2" i="1" s="1"/>
  <c r="BH2" i="1" l="1"/>
  <c r="BK2" i="1" s="1"/>
  <c r="BN2" i="1" s="1"/>
  <c r="AY2" i="1"/>
  <c r="BB2" i="1" s="1"/>
  <c r="BE2" i="1" s="1"/>
  <c r="F1" i="4"/>
  <c r="L7" i="4" s="1"/>
  <c r="A3" i="3"/>
  <c r="H7" i="4" l="1"/>
  <c r="I7" i="4"/>
  <c r="G2" i="4"/>
  <c r="BW2" i="1"/>
  <c r="BQ2" i="1"/>
  <c r="BT2" i="1" s="1"/>
  <c r="BZ2" i="1" l="1"/>
  <c r="CI2" i="1"/>
  <c r="CU2" i="1" s="1"/>
  <c r="DA2" i="1" s="1"/>
  <c r="E40" i="3"/>
  <c r="CC2" i="1" l="1"/>
  <c r="CL2" i="1"/>
  <c r="CF2" i="1" l="1"/>
  <c r="CR2" i="1" s="1"/>
  <c r="CX2" i="1" s="1"/>
  <c r="DD2" i="1" s="1"/>
  <c r="CO2" i="1"/>
  <c r="G18" i="4"/>
  <c r="G10" i="4"/>
  <c r="G5" i="4"/>
  <c r="H8" i="4" l="1"/>
  <c r="D38" i="3" l="1"/>
  <c r="N31" i="1" l="1"/>
  <c r="E24" i="1" l="1"/>
  <c r="E25" i="1"/>
  <c r="E26" i="1"/>
  <c r="E27" i="1"/>
  <c r="E28" i="1"/>
  <c r="E29" i="1"/>
  <c r="E30" i="1"/>
  <c r="BG26" i="1" l="1"/>
  <c r="E13" i="1" l="1"/>
  <c r="E14" i="1"/>
  <c r="E15" i="1"/>
  <c r="E16" i="1"/>
  <c r="E17" i="1"/>
  <c r="E18" i="1"/>
  <c r="E19" i="1"/>
  <c r="N27" i="1" l="1"/>
  <c r="Q27" i="1"/>
  <c r="W27" i="1"/>
  <c r="Z27" i="1"/>
  <c r="AC27" i="1"/>
  <c r="AF27" i="1"/>
  <c r="AI27" i="1"/>
  <c r="AL27" i="1"/>
  <c r="AO27" i="1"/>
  <c r="AU27" i="1"/>
  <c r="AX27" i="1"/>
  <c r="BA27" i="1"/>
  <c r="BG27" i="1"/>
  <c r="BM27" i="1"/>
  <c r="BP27" i="1"/>
  <c r="BS27" i="1"/>
  <c r="BV27" i="1"/>
  <c r="BY27" i="1"/>
  <c r="CE27" i="1"/>
  <c r="CH27" i="1"/>
  <c r="CK27" i="1"/>
  <c r="CQ27" i="1"/>
  <c r="CZ27" i="1"/>
  <c r="H28" i="1"/>
  <c r="K28" i="1"/>
  <c r="N28" i="1"/>
  <c r="Q28" i="1"/>
  <c r="T28" i="1"/>
  <c r="W28" i="1"/>
  <c r="Z28" i="1"/>
  <c r="AC28" i="1"/>
  <c r="AF28" i="1"/>
  <c r="AI28" i="1"/>
  <c r="AL28" i="1"/>
  <c r="AO28" i="1"/>
  <c r="AR28" i="1"/>
  <c r="AU28" i="1"/>
  <c r="AX28" i="1"/>
  <c r="BA28" i="1"/>
  <c r="BD28" i="1"/>
  <c r="BJ28" i="1"/>
  <c r="BM28" i="1"/>
  <c r="BP28" i="1"/>
  <c r="BS28" i="1"/>
  <c r="BV28" i="1"/>
  <c r="BY28" i="1"/>
  <c r="CB28" i="1"/>
  <c r="CE28" i="1"/>
  <c r="CH28" i="1"/>
  <c r="CK28" i="1"/>
  <c r="CN28" i="1"/>
  <c r="CQ28" i="1"/>
  <c r="CZ28" i="1"/>
  <c r="H29" i="1"/>
  <c r="N29" i="1"/>
  <c r="T29" i="1"/>
  <c r="W29" i="1"/>
  <c r="Z29" i="1"/>
  <c r="AF29" i="1"/>
  <c r="AI29" i="1"/>
  <c r="AL29" i="1"/>
  <c r="AR29" i="1"/>
  <c r="AU29" i="1"/>
  <c r="AX29" i="1"/>
  <c r="BA29" i="1"/>
  <c r="BD29" i="1"/>
  <c r="BG29" i="1"/>
  <c r="BJ29" i="1"/>
  <c r="BS29" i="1"/>
  <c r="BV29" i="1"/>
  <c r="CB29" i="1"/>
  <c r="CE29" i="1"/>
  <c r="CH29" i="1"/>
  <c r="CK29" i="1"/>
  <c r="CN29" i="1"/>
  <c r="CZ29" i="1"/>
  <c r="DC29" i="1"/>
  <c r="H30" i="1"/>
  <c r="K30" i="1"/>
  <c r="N30" i="1"/>
  <c r="Q30" i="1"/>
  <c r="T30" i="1"/>
  <c r="W30" i="1"/>
  <c r="Z30" i="1"/>
  <c r="AC30" i="1"/>
  <c r="AF30" i="1"/>
  <c r="AI30" i="1"/>
  <c r="AL30" i="1"/>
  <c r="AO30" i="1"/>
  <c r="AR30" i="1"/>
  <c r="AU30" i="1"/>
  <c r="AX30" i="1"/>
  <c r="BA30" i="1"/>
  <c r="BD30" i="1"/>
  <c r="BG30" i="1"/>
  <c r="BJ30" i="1"/>
  <c r="BM30" i="1"/>
  <c r="BP30" i="1"/>
  <c r="BS30" i="1"/>
  <c r="BV30" i="1"/>
  <c r="BY30" i="1"/>
  <c r="CB30" i="1"/>
  <c r="CE30" i="1"/>
  <c r="CH30" i="1"/>
  <c r="CK30" i="1"/>
  <c r="CN30" i="1"/>
  <c r="CQ30" i="1"/>
  <c r="CZ30" i="1"/>
  <c r="DC30" i="1"/>
  <c r="K31" i="1"/>
  <c r="Q31" i="1"/>
  <c r="T31" i="1"/>
  <c r="W31" i="1"/>
  <c r="Z31" i="1"/>
  <c r="AC31" i="1"/>
  <c r="AI31" i="1"/>
  <c r="AL31" i="1"/>
  <c r="AO31" i="1"/>
  <c r="AR31" i="1"/>
  <c r="AU31" i="1"/>
  <c r="BA31" i="1"/>
  <c r="BD31" i="1"/>
  <c r="BG31" i="1"/>
  <c r="BM31" i="1"/>
  <c r="BS31" i="1"/>
  <c r="BV31" i="1"/>
  <c r="BY31" i="1"/>
  <c r="CE31" i="1"/>
  <c r="CK31" i="1"/>
  <c r="CQ31" i="1"/>
  <c r="DC31" i="1"/>
  <c r="BP29" i="1" l="1"/>
  <c r="DC27" i="1"/>
  <c r="CN27" i="1"/>
  <c r="T27" i="1"/>
  <c r="CZ31" i="1"/>
  <c r="BJ31" i="1"/>
  <c r="H31" i="1"/>
  <c r="CT29" i="1"/>
  <c r="BM29" i="1"/>
  <c r="AC29" i="1"/>
  <c r="CQ29" i="1"/>
  <c r="CW28" i="1"/>
  <c r="AR27" i="1"/>
  <c r="CN31" i="1"/>
  <c r="K27" i="1"/>
  <c r="H27" i="1"/>
  <c r="BP31" i="1"/>
  <c r="Q29" i="1"/>
  <c r="CT28" i="1"/>
  <c r="BJ27" i="1"/>
  <c r="CB31" i="1"/>
  <c r="BG28" i="1"/>
  <c r="CW27" i="1"/>
  <c r="AF31" i="1"/>
  <c r="CT31" i="1"/>
  <c r="CW30" i="1"/>
  <c r="K29" i="1"/>
  <c r="CB27" i="1"/>
  <c r="BD27" i="1"/>
  <c r="CW31" i="1"/>
  <c r="AX31" i="1"/>
  <c r="CH31" i="1"/>
  <c r="BY29" i="1"/>
  <c r="AO29" i="1"/>
  <c r="CT27" i="1"/>
  <c r="CT30" i="1"/>
  <c r="CW29" i="1"/>
  <c r="DC28" i="1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DC26" i="1"/>
  <c r="DC25" i="1"/>
  <c r="DC24" i="1"/>
  <c r="DC23" i="1"/>
  <c r="DC22" i="1"/>
  <c r="DC21" i="1"/>
  <c r="DC20" i="1"/>
  <c r="DC19" i="1"/>
  <c r="DC18" i="1"/>
  <c r="DC17" i="1"/>
  <c r="DC16" i="1"/>
  <c r="DC15" i="1"/>
  <c r="DC14" i="1"/>
  <c r="DC13" i="1"/>
  <c r="DC12" i="1"/>
  <c r="DC11" i="1"/>
  <c r="DC10" i="1"/>
  <c r="DC9" i="1"/>
  <c r="DC8" i="1"/>
  <c r="DC7" i="1"/>
  <c r="DC6" i="1"/>
  <c r="DC5" i="1"/>
  <c r="CZ26" i="1"/>
  <c r="CZ25" i="1"/>
  <c r="CZ24" i="1"/>
  <c r="CZ23" i="1"/>
  <c r="CZ22" i="1"/>
  <c r="CZ21" i="1"/>
  <c r="CZ20" i="1"/>
  <c r="CZ19" i="1"/>
  <c r="CZ18" i="1"/>
  <c r="CZ17" i="1"/>
  <c r="CZ16" i="1"/>
  <c r="CZ15" i="1"/>
  <c r="CZ14" i="1"/>
  <c r="CZ13" i="1"/>
  <c r="CZ12" i="1"/>
  <c r="CZ11" i="1"/>
  <c r="CZ10" i="1"/>
  <c r="CZ9" i="1"/>
  <c r="CZ8" i="1"/>
  <c r="CZ7" i="1"/>
  <c r="CZ6" i="1"/>
  <c r="CZ5" i="1"/>
  <c r="CW26" i="1"/>
  <c r="CW25" i="1"/>
  <c r="CW24" i="1"/>
  <c r="CW23" i="1"/>
  <c r="CW22" i="1"/>
  <c r="CW21" i="1"/>
  <c r="CW20" i="1"/>
  <c r="CW19" i="1"/>
  <c r="CW18" i="1"/>
  <c r="CW17" i="1"/>
  <c r="CW16" i="1"/>
  <c r="CW15" i="1"/>
  <c r="CW14" i="1"/>
  <c r="CW13" i="1"/>
  <c r="CW12" i="1"/>
  <c r="CW11" i="1"/>
  <c r="CW10" i="1"/>
  <c r="CW9" i="1"/>
  <c r="CW8" i="1"/>
  <c r="CW7" i="1"/>
  <c r="CW6" i="1"/>
  <c r="CW5" i="1"/>
  <c r="CT26" i="1"/>
  <c r="CT25" i="1"/>
  <c r="CT24" i="1"/>
  <c r="CT23" i="1"/>
  <c r="CT22" i="1"/>
  <c r="CT21" i="1"/>
  <c r="CT20" i="1"/>
  <c r="CT19" i="1"/>
  <c r="CT18" i="1"/>
  <c r="CT17" i="1"/>
  <c r="CT16" i="1"/>
  <c r="CT15" i="1"/>
  <c r="CT14" i="1"/>
  <c r="CT13" i="1"/>
  <c r="CT12" i="1"/>
  <c r="CT11" i="1"/>
  <c r="CT10" i="1"/>
  <c r="CT9" i="1"/>
  <c r="CT8" i="1"/>
  <c r="CT7" i="1"/>
  <c r="CT6" i="1"/>
  <c r="CT5" i="1"/>
  <c r="CQ26" i="1"/>
  <c r="CQ25" i="1"/>
  <c r="CQ24" i="1"/>
  <c r="CQ23" i="1"/>
  <c r="CQ22" i="1"/>
  <c r="CQ21" i="1"/>
  <c r="CQ20" i="1"/>
  <c r="CQ19" i="1"/>
  <c r="CQ18" i="1"/>
  <c r="CQ17" i="1"/>
  <c r="CQ16" i="1"/>
  <c r="CQ15" i="1"/>
  <c r="CQ14" i="1"/>
  <c r="CQ13" i="1"/>
  <c r="CQ12" i="1"/>
  <c r="CQ11" i="1"/>
  <c r="CQ10" i="1"/>
  <c r="CQ9" i="1"/>
  <c r="CQ8" i="1"/>
  <c r="CQ7" i="1"/>
  <c r="CQ6" i="1"/>
  <c r="CQ5" i="1"/>
  <c r="CN26" i="1"/>
  <c r="CN25" i="1"/>
  <c r="CN24" i="1"/>
  <c r="CN23" i="1"/>
  <c r="CN22" i="1"/>
  <c r="CN21" i="1"/>
  <c r="CN20" i="1"/>
  <c r="CN19" i="1"/>
  <c r="CN18" i="1"/>
  <c r="CN17" i="1"/>
  <c r="CN16" i="1"/>
  <c r="CN15" i="1"/>
  <c r="CN14" i="1"/>
  <c r="CN13" i="1"/>
  <c r="CN12" i="1"/>
  <c r="CN11" i="1"/>
  <c r="CN10" i="1"/>
  <c r="CN9" i="1"/>
  <c r="CN8" i="1"/>
  <c r="CN7" i="1"/>
  <c r="CN6" i="1"/>
  <c r="CN5" i="1"/>
  <c r="CK26" i="1"/>
  <c r="CK25" i="1"/>
  <c r="CK24" i="1"/>
  <c r="CK23" i="1"/>
  <c r="CK22" i="1"/>
  <c r="CK21" i="1"/>
  <c r="CK20" i="1"/>
  <c r="CK19" i="1"/>
  <c r="CK18" i="1"/>
  <c r="CK17" i="1"/>
  <c r="CK16" i="1"/>
  <c r="CK15" i="1"/>
  <c r="CK14" i="1"/>
  <c r="CK13" i="1"/>
  <c r="CK12" i="1"/>
  <c r="CK11" i="1"/>
  <c r="CK10" i="1"/>
  <c r="CK9" i="1"/>
  <c r="CK8" i="1"/>
  <c r="CK7" i="1"/>
  <c r="CK6" i="1"/>
  <c r="CK5" i="1"/>
  <c r="CH26" i="1"/>
  <c r="CH25" i="1"/>
  <c r="CH24" i="1"/>
  <c r="CH23" i="1"/>
  <c r="CH22" i="1"/>
  <c r="CH21" i="1"/>
  <c r="CH20" i="1"/>
  <c r="CH19" i="1"/>
  <c r="CH18" i="1"/>
  <c r="CH17" i="1"/>
  <c r="CH16" i="1"/>
  <c r="CH15" i="1"/>
  <c r="CH14" i="1"/>
  <c r="CH13" i="1"/>
  <c r="CH12" i="1"/>
  <c r="CH11" i="1"/>
  <c r="CH10" i="1"/>
  <c r="CH9" i="1"/>
  <c r="CH8" i="1"/>
  <c r="CH7" i="1"/>
  <c r="CH6" i="1"/>
  <c r="CH5" i="1"/>
  <c r="CE26" i="1"/>
  <c r="CE25" i="1"/>
  <c r="CE24" i="1"/>
  <c r="CE23" i="1"/>
  <c r="CE22" i="1"/>
  <c r="CE21" i="1"/>
  <c r="CE20" i="1"/>
  <c r="CE19" i="1"/>
  <c r="CE18" i="1"/>
  <c r="CE17" i="1"/>
  <c r="CE16" i="1"/>
  <c r="CE15" i="1"/>
  <c r="CE14" i="1"/>
  <c r="CE13" i="1"/>
  <c r="CE12" i="1"/>
  <c r="CE11" i="1"/>
  <c r="CE10" i="1"/>
  <c r="CE9" i="1"/>
  <c r="CE8" i="1"/>
  <c r="CE7" i="1"/>
  <c r="CE6" i="1"/>
  <c r="CE5" i="1"/>
  <c r="CB26" i="1"/>
  <c r="CB25" i="1"/>
  <c r="CB24" i="1"/>
  <c r="CB23" i="1"/>
  <c r="CB22" i="1"/>
  <c r="CB21" i="1"/>
  <c r="CB20" i="1"/>
  <c r="CB19" i="1"/>
  <c r="CB18" i="1"/>
  <c r="CB17" i="1"/>
  <c r="CB16" i="1"/>
  <c r="CB15" i="1"/>
  <c r="CB14" i="1"/>
  <c r="CB13" i="1"/>
  <c r="CB12" i="1"/>
  <c r="CB11" i="1"/>
  <c r="CB10" i="1"/>
  <c r="CB9" i="1"/>
  <c r="CB8" i="1"/>
  <c r="CB7" i="1"/>
  <c r="CB6" i="1"/>
  <c r="CB5" i="1"/>
  <c r="BY26" i="1"/>
  <c r="BY25" i="1"/>
  <c r="BY24" i="1"/>
  <c r="BY23" i="1"/>
  <c r="BY22" i="1"/>
  <c r="BY21" i="1"/>
  <c r="BY20" i="1"/>
  <c r="BY19" i="1"/>
  <c r="BY18" i="1"/>
  <c r="BY17" i="1"/>
  <c r="BY16" i="1"/>
  <c r="BY15" i="1"/>
  <c r="BY14" i="1"/>
  <c r="BY13" i="1"/>
  <c r="BY12" i="1"/>
  <c r="BY11" i="1"/>
  <c r="BY10" i="1"/>
  <c r="BY9" i="1"/>
  <c r="BY8" i="1"/>
  <c r="BY7" i="1"/>
  <c r="BY6" i="1"/>
  <c r="BY5" i="1"/>
  <c r="BV26" i="1"/>
  <c r="BV25" i="1"/>
  <c r="BV24" i="1"/>
  <c r="BV23" i="1"/>
  <c r="BV22" i="1"/>
  <c r="BV21" i="1"/>
  <c r="BV20" i="1"/>
  <c r="BV19" i="1"/>
  <c r="BV18" i="1"/>
  <c r="BV17" i="1"/>
  <c r="BV16" i="1"/>
  <c r="BV15" i="1"/>
  <c r="BV14" i="1"/>
  <c r="BV13" i="1"/>
  <c r="BV12" i="1"/>
  <c r="BV11" i="1"/>
  <c r="BV10" i="1"/>
  <c r="BV9" i="1"/>
  <c r="BV8" i="1"/>
  <c r="BV7" i="1"/>
  <c r="BV6" i="1"/>
  <c r="BV5" i="1"/>
  <c r="BS26" i="1"/>
  <c r="BS25" i="1"/>
  <c r="BS24" i="1"/>
  <c r="BS23" i="1"/>
  <c r="BS22" i="1"/>
  <c r="BS21" i="1"/>
  <c r="BS20" i="1"/>
  <c r="BS19" i="1"/>
  <c r="BS18" i="1"/>
  <c r="BS17" i="1"/>
  <c r="BS16" i="1"/>
  <c r="BS15" i="1"/>
  <c r="BS14" i="1"/>
  <c r="BS13" i="1"/>
  <c r="BS12" i="1"/>
  <c r="BS11" i="1"/>
  <c r="BS10" i="1"/>
  <c r="BS9" i="1"/>
  <c r="BS8" i="1"/>
  <c r="BS7" i="1"/>
  <c r="BS6" i="1"/>
  <c r="BS5" i="1"/>
  <c r="BP26" i="1"/>
  <c r="BP25" i="1"/>
  <c r="BP24" i="1"/>
  <c r="BP23" i="1"/>
  <c r="BP22" i="1"/>
  <c r="BP21" i="1"/>
  <c r="BP20" i="1"/>
  <c r="BP19" i="1"/>
  <c r="BP18" i="1"/>
  <c r="BP17" i="1"/>
  <c r="BP16" i="1"/>
  <c r="BP15" i="1"/>
  <c r="BP14" i="1"/>
  <c r="BP13" i="1"/>
  <c r="BP12" i="1"/>
  <c r="BP11" i="1"/>
  <c r="BP10" i="1"/>
  <c r="BP9" i="1"/>
  <c r="BP8" i="1"/>
  <c r="BP7" i="1"/>
  <c r="BP6" i="1"/>
  <c r="BP5" i="1"/>
  <c r="BM26" i="1"/>
  <c r="BM25" i="1"/>
  <c r="BM24" i="1"/>
  <c r="BM23" i="1"/>
  <c r="BM22" i="1"/>
  <c r="BM21" i="1"/>
  <c r="BM20" i="1"/>
  <c r="BM19" i="1"/>
  <c r="BM18" i="1"/>
  <c r="BM17" i="1"/>
  <c r="BM16" i="1"/>
  <c r="BM15" i="1"/>
  <c r="BM14" i="1"/>
  <c r="BM13" i="1"/>
  <c r="BM12" i="1"/>
  <c r="BM11" i="1"/>
  <c r="BM10" i="1"/>
  <c r="BM9" i="1"/>
  <c r="BM8" i="1"/>
  <c r="BM7" i="1"/>
  <c r="BM6" i="1"/>
  <c r="BM5" i="1"/>
  <c r="BJ26" i="1"/>
  <c r="BJ25" i="1"/>
  <c r="BJ24" i="1"/>
  <c r="BJ23" i="1"/>
  <c r="BJ22" i="1"/>
  <c r="BJ21" i="1"/>
  <c r="BJ20" i="1"/>
  <c r="BJ19" i="1"/>
  <c r="BJ18" i="1"/>
  <c r="BJ17" i="1"/>
  <c r="BJ16" i="1"/>
  <c r="BJ15" i="1"/>
  <c r="BJ14" i="1"/>
  <c r="BJ13" i="1"/>
  <c r="BJ12" i="1"/>
  <c r="BJ11" i="1"/>
  <c r="BJ10" i="1"/>
  <c r="BJ9" i="1"/>
  <c r="BJ8" i="1"/>
  <c r="BJ7" i="1"/>
  <c r="BJ6" i="1"/>
  <c r="BJ5" i="1"/>
  <c r="BG25" i="1"/>
  <c r="BG24" i="1"/>
  <c r="BG23" i="1"/>
  <c r="BG22" i="1"/>
  <c r="BG21" i="1"/>
  <c r="BG20" i="1"/>
  <c r="BG19" i="1"/>
  <c r="BG18" i="1"/>
  <c r="BG17" i="1"/>
  <c r="BG16" i="1"/>
  <c r="BG15" i="1"/>
  <c r="BG14" i="1"/>
  <c r="BG13" i="1"/>
  <c r="BG12" i="1"/>
  <c r="BG11" i="1"/>
  <c r="BG10" i="1"/>
  <c r="BG9" i="1"/>
  <c r="BG8" i="1"/>
  <c r="BG7" i="1"/>
  <c r="BG6" i="1"/>
  <c r="BG5" i="1"/>
  <c r="BD26" i="1"/>
  <c r="BD25" i="1"/>
  <c r="BD24" i="1"/>
  <c r="BD23" i="1"/>
  <c r="BD22" i="1"/>
  <c r="BD21" i="1"/>
  <c r="BD20" i="1"/>
  <c r="BD19" i="1"/>
  <c r="BD18" i="1"/>
  <c r="BD17" i="1"/>
  <c r="BD16" i="1"/>
  <c r="BD15" i="1"/>
  <c r="BD14" i="1"/>
  <c r="BD13" i="1"/>
  <c r="BD12" i="1"/>
  <c r="BD11" i="1"/>
  <c r="BD10" i="1"/>
  <c r="BD9" i="1"/>
  <c r="BD8" i="1"/>
  <c r="BD7" i="1"/>
  <c r="BD6" i="1"/>
  <c r="BD5" i="1"/>
  <c r="BA26" i="1"/>
  <c r="BA25" i="1"/>
  <c r="BA24" i="1"/>
  <c r="BA23" i="1"/>
  <c r="BA22" i="1"/>
  <c r="BA21" i="1"/>
  <c r="BA20" i="1"/>
  <c r="BA19" i="1"/>
  <c r="BA18" i="1"/>
  <c r="BA17" i="1"/>
  <c r="BA16" i="1"/>
  <c r="BA15" i="1"/>
  <c r="BA14" i="1"/>
  <c r="BA13" i="1"/>
  <c r="BA12" i="1"/>
  <c r="BA11" i="1"/>
  <c r="BA10" i="1"/>
  <c r="BA9" i="1"/>
  <c r="BA8" i="1"/>
  <c r="BA7" i="1"/>
  <c r="BA6" i="1"/>
  <c r="BA5" i="1"/>
  <c r="AX26" i="1"/>
  <c r="AX25" i="1"/>
  <c r="AX24" i="1"/>
  <c r="AX23" i="1"/>
  <c r="AX22" i="1"/>
  <c r="AX21" i="1"/>
  <c r="AX20" i="1"/>
  <c r="AX19" i="1"/>
  <c r="AX18" i="1"/>
  <c r="AX17" i="1"/>
  <c r="AX16" i="1"/>
  <c r="AX15" i="1"/>
  <c r="AX14" i="1"/>
  <c r="AX13" i="1"/>
  <c r="AX12" i="1"/>
  <c r="AX11" i="1"/>
  <c r="AX10" i="1"/>
  <c r="AX9" i="1"/>
  <c r="AX8" i="1"/>
  <c r="AX7" i="1"/>
  <c r="AX6" i="1"/>
  <c r="AX5" i="1"/>
  <c r="AU26" i="1"/>
  <c r="AU25" i="1"/>
  <c r="AU24" i="1"/>
  <c r="AU23" i="1"/>
  <c r="AU22" i="1"/>
  <c r="AU21" i="1"/>
  <c r="AU20" i="1"/>
  <c r="AU19" i="1"/>
  <c r="AU18" i="1"/>
  <c r="AU17" i="1"/>
  <c r="AU16" i="1"/>
  <c r="AU15" i="1"/>
  <c r="AU14" i="1"/>
  <c r="AU13" i="1"/>
  <c r="AU12" i="1"/>
  <c r="AU11" i="1"/>
  <c r="AU10" i="1"/>
  <c r="AU9" i="1"/>
  <c r="AU8" i="1"/>
  <c r="AU7" i="1"/>
  <c r="AU6" i="1"/>
  <c r="AU5" i="1"/>
  <c r="AR26" i="1"/>
  <c r="AR25" i="1"/>
  <c r="AR24" i="1"/>
  <c r="AR23" i="1"/>
  <c r="AR22" i="1"/>
  <c r="AR21" i="1"/>
  <c r="AR20" i="1"/>
  <c r="AR19" i="1"/>
  <c r="AR18" i="1"/>
  <c r="AR17" i="1"/>
  <c r="AR16" i="1"/>
  <c r="AR15" i="1"/>
  <c r="AR14" i="1"/>
  <c r="AR13" i="1"/>
  <c r="AR12" i="1"/>
  <c r="AR11" i="1"/>
  <c r="AR10" i="1"/>
  <c r="AR9" i="1"/>
  <c r="AR8" i="1"/>
  <c r="AR7" i="1"/>
  <c r="AR6" i="1"/>
  <c r="AR5" i="1"/>
  <c r="AO26" i="1"/>
  <c r="AO25" i="1"/>
  <c r="AO24" i="1"/>
  <c r="AO23" i="1"/>
  <c r="AO22" i="1"/>
  <c r="AO21" i="1"/>
  <c r="AO20" i="1"/>
  <c r="AO19" i="1"/>
  <c r="AO18" i="1"/>
  <c r="AO17" i="1"/>
  <c r="AO16" i="1"/>
  <c r="AO15" i="1"/>
  <c r="AO14" i="1"/>
  <c r="AO13" i="1"/>
  <c r="AO12" i="1"/>
  <c r="AO11" i="1"/>
  <c r="AO10" i="1"/>
  <c r="AO9" i="1"/>
  <c r="AO8" i="1"/>
  <c r="AO7" i="1"/>
  <c r="AO6" i="1"/>
  <c r="AO5" i="1"/>
  <c r="AL26" i="1"/>
  <c r="AL25" i="1"/>
  <c r="AL24" i="1"/>
  <c r="AL23" i="1"/>
  <c r="AL22" i="1"/>
  <c r="AL21" i="1"/>
  <c r="AL20" i="1"/>
  <c r="AL19" i="1"/>
  <c r="AL18" i="1"/>
  <c r="AL17" i="1"/>
  <c r="AL16" i="1"/>
  <c r="AL15" i="1"/>
  <c r="AL14" i="1"/>
  <c r="AL13" i="1"/>
  <c r="AL12" i="1"/>
  <c r="AL11" i="1"/>
  <c r="AL10" i="1"/>
  <c r="AL9" i="1"/>
  <c r="AL8" i="1"/>
  <c r="AL7" i="1"/>
  <c r="AL6" i="1"/>
  <c r="AL5" i="1"/>
  <c r="AI26" i="1"/>
  <c r="AI25" i="1"/>
  <c r="AI24" i="1"/>
  <c r="AI23" i="1"/>
  <c r="AI22" i="1"/>
  <c r="AI21" i="1"/>
  <c r="AI20" i="1"/>
  <c r="AI19" i="1"/>
  <c r="AI18" i="1"/>
  <c r="AI17" i="1"/>
  <c r="AI16" i="1"/>
  <c r="AI15" i="1"/>
  <c r="AI14" i="1"/>
  <c r="AI13" i="1"/>
  <c r="AI12" i="1"/>
  <c r="AI11" i="1"/>
  <c r="AI10" i="1"/>
  <c r="AI9" i="1"/>
  <c r="AI8" i="1"/>
  <c r="AI7" i="1"/>
  <c r="AI6" i="1"/>
  <c r="AI5" i="1"/>
  <c r="AF26" i="1"/>
  <c r="AF25" i="1"/>
  <c r="AF24" i="1"/>
  <c r="AF23" i="1"/>
  <c r="AF22" i="1"/>
  <c r="AF21" i="1"/>
  <c r="AF20" i="1"/>
  <c r="AF19" i="1"/>
  <c r="AF18" i="1"/>
  <c r="AF17" i="1"/>
  <c r="AF16" i="1"/>
  <c r="AF15" i="1"/>
  <c r="AF14" i="1"/>
  <c r="AF13" i="1"/>
  <c r="AF12" i="1"/>
  <c r="AF11" i="1"/>
  <c r="AF10" i="1"/>
  <c r="AF9" i="1"/>
  <c r="AF8" i="1"/>
  <c r="AF7" i="1"/>
  <c r="AF6" i="1"/>
  <c r="AF5" i="1"/>
  <c r="AC26" i="1"/>
  <c r="AC25" i="1"/>
  <c r="AC24" i="1"/>
  <c r="AC23" i="1"/>
  <c r="AC22" i="1"/>
  <c r="AC21" i="1"/>
  <c r="AC20" i="1"/>
  <c r="AC19" i="1"/>
  <c r="AC18" i="1"/>
  <c r="AC17" i="1"/>
  <c r="AC16" i="1"/>
  <c r="AC15" i="1"/>
  <c r="AC14" i="1"/>
  <c r="AC13" i="1"/>
  <c r="AC12" i="1"/>
  <c r="AC11" i="1"/>
  <c r="AC10" i="1"/>
  <c r="AC9" i="1"/>
  <c r="AC8" i="1"/>
  <c r="AC7" i="1"/>
  <c r="AC6" i="1"/>
  <c r="AC5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7" i="1"/>
  <c r="Z6" i="1"/>
  <c r="Z5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W13" i="1"/>
  <c r="W12" i="1"/>
  <c r="W11" i="1"/>
  <c r="W10" i="1"/>
  <c r="W9" i="1"/>
  <c r="W8" i="1"/>
  <c r="W7" i="1"/>
  <c r="W6" i="1"/>
  <c r="W5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E31" i="1"/>
  <c r="E23" i="1"/>
  <c r="E22" i="1"/>
  <c r="E21" i="1"/>
  <c r="E20" i="1"/>
  <c r="E12" i="1"/>
  <c r="E11" i="1"/>
  <c r="E10" i="1"/>
  <c r="E9" i="1"/>
  <c r="E8" i="1"/>
  <c r="E7" i="1"/>
  <c r="E6" i="1"/>
  <c r="E5" i="1"/>
  <c r="AJ35" i="1" l="1"/>
  <c r="AL35" i="1" s="1"/>
  <c r="AL4" i="1"/>
  <c r="BS4" i="1"/>
  <c r="BQ35" i="1"/>
  <c r="BS35" i="1" s="1"/>
  <c r="DC4" i="1"/>
  <c r="DA35" i="1"/>
  <c r="DC35" i="1" s="1"/>
  <c r="E28" i="3"/>
  <c r="AI4" i="1"/>
  <c r="AG35" i="1"/>
  <c r="AI35" i="1" s="1"/>
  <c r="BN35" i="1"/>
  <c r="BP35" i="1" s="1"/>
  <c r="BP4" i="1"/>
  <c r="CX35" i="1"/>
  <c r="CZ35" i="1" s="1"/>
  <c r="CZ4" i="1"/>
  <c r="E29" i="3"/>
  <c r="BM4" i="1"/>
  <c r="BK35" i="1"/>
  <c r="BM35" i="1" s="1"/>
  <c r="AA35" i="1"/>
  <c r="AC35" i="1" s="1"/>
  <c r="AC4" i="1"/>
  <c r="BH35" i="1"/>
  <c r="BJ35" i="1" s="1"/>
  <c r="BJ4" i="1"/>
  <c r="CR35" i="1"/>
  <c r="CT35" i="1" s="1"/>
  <c r="CT4" i="1"/>
  <c r="C35" i="1"/>
  <c r="E35" i="1" s="1"/>
  <c r="E4" i="1"/>
  <c r="X35" i="1"/>
  <c r="Z35" i="1" s="1"/>
  <c r="Z4" i="1"/>
  <c r="CO35" i="1"/>
  <c r="CQ35" i="1" s="1"/>
  <c r="CQ4" i="1"/>
  <c r="AF4" i="1"/>
  <c r="AD35" i="1"/>
  <c r="AF35" i="1" s="1"/>
  <c r="W4" i="1"/>
  <c r="U35" i="1"/>
  <c r="W35" i="1" s="1"/>
  <c r="BE35" i="1"/>
  <c r="BG35" i="1" s="1"/>
  <c r="BG4" i="1"/>
  <c r="CN4" i="1"/>
  <c r="CL35" i="1"/>
  <c r="CN35" i="1" s="1"/>
  <c r="CW4" i="1"/>
  <c r="CU35" i="1"/>
  <c r="CW35" i="1" s="1"/>
  <c r="R35" i="1"/>
  <c r="T35" i="1" s="1"/>
  <c r="T4" i="1"/>
  <c r="BB35" i="1"/>
  <c r="BD35" i="1" s="1"/>
  <c r="BD4" i="1"/>
  <c r="CI35" i="1"/>
  <c r="CK35" i="1" s="1"/>
  <c r="CK4" i="1"/>
  <c r="AY35" i="1"/>
  <c r="BA35" i="1" s="1"/>
  <c r="BA4" i="1"/>
  <c r="CF35" i="1"/>
  <c r="CH35" i="1" s="1"/>
  <c r="CH4" i="1"/>
  <c r="N4" i="1"/>
  <c r="L35" i="1"/>
  <c r="N35" i="1" s="1"/>
  <c r="AV35" i="1"/>
  <c r="AX35" i="1" s="1"/>
  <c r="AX4" i="1"/>
  <c r="CE4" i="1"/>
  <c r="CC35" i="1"/>
  <c r="CE35" i="1" s="1"/>
  <c r="I35" i="1"/>
  <c r="K35" i="1" s="1"/>
  <c r="K4" i="1"/>
  <c r="AS35" i="1"/>
  <c r="AU35" i="1" s="1"/>
  <c r="AU4" i="1"/>
  <c r="CB4" i="1"/>
  <c r="BZ35" i="1"/>
  <c r="CB35" i="1" s="1"/>
  <c r="AR4" i="1"/>
  <c r="AP35" i="1"/>
  <c r="AR35" i="1" s="1"/>
  <c r="BW35" i="1"/>
  <c r="BY35" i="1" s="1"/>
  <c r="BY4" i="1"/>
  <c r="O35" i="1"/>
  <c r="Q35" i="1" s="1"/>
  <c r="Q4" i="1"/>
  <c r="H4" i="1"/>
  <c r="F35" i="1"/>
  <c r="H35" i="1" s="1"/>
  <c r="AM35" i="1"/>
  <c r="AO35" i="1" s="1"/>
  <c r="AO4" i="1"/>
  <c r="BT35" i="1"/>
  <c r="BV35" i="1" s="1"/>
  <c r="BV4" i="1"/>
  <c r="E3" i="3"/>
  <c r="C34" i="3"/>
  <c r="E34" i="3" s="1"/>
  <c r="C38" i="3" l="1"/>
  <c r="C37" i="3" s="1"/>
  <c r="DF28" i="1"/>
  <c r="DF27" i="1"/>
  <c r="DF30" i="1"/>
  <c r="DF31" i="1"/>
  <c r="DF15" i="1" l="1"/>
  <c r="DF14" i="1"/>
  <c r="DF26" i="1"/>
  <c r="DF16" i="1"/>
  <c r="DF17" i="1"/>
  <c r="DF6" i="1"/>
  <c r="DF18" i="1"/>
  <c r="DF7" i="1"/>
  <c r="DF19" i="1"/>
  <c r="DF5" i="1"/>
  <c r="DF9" i="1"/>
  <c r="DF20" i="1"/>
  <c r="DF11" i="1"/>
  <c r="DF21" i="1"/>
  <c r="DF22" i="1"/>
  <c r="DF23" i="1"/>
  <c r="DF12" i="1"/>
  <c r="DF24" i="1"/>
  <c r="DF8" i="1"/>
  <c r="DF10" i="1"/>
  <c r="DF13" i="1"/>
  <c r="DF25" i="1"/>
  <c r="DF4" i="1" l="1"/>
  <c r="DF29" i="1" l="1"/>
  <c r="DD35" i="1"/>
  <c r="DF35" i="1" s="1"/>
  <c r="CN36" i="1" l="1"/>
  <c r="CQ36" i="1"/>
  <c r="AR36" i="1"/>
  <c r="BA36" i="1"/>
  <c r="BJ36" i="1"/>
  <c r="BD36" i="1"/>
  <c r="CK36" i="1"/>
  <c r="CT36" i="1"/>
  <c r="CW36" i="1"/>
  <c r="BG36" i="1"/>
  <c r="BV36" i="1"/>
  <c r="DC36" i="1"/>
  <c r="BM36" i="1" l="1"/>
  <c r="C14" i="4"/>
  <c r="Z36" i="1"/>
  <c r="E14" i="4" s="1"/>
  <c r="BP36" i="1"/>
  <c r="E25" i="4" s="1"/>
  <c r="C25" i="4"/>
  <c r="E36" i="1"/>
  <c r="E6" i="4" s="1"/>
  <c r="C6" i="4"/>
  <c r="I8" i="4" s="1"/>
  <c r="AL36" i="1"/>
  <c r="E18" i="4" s="1"/>
  <c r="C18" i="4"/>
  <c r="C7" i="4"/>
  <c r="H36" i="1"/>
  <c r="E7" i="4" s="1"/>
  <c r="Q36" i="1"/>
  <c r="E10" i="4" s="1"/>
  <c r="C10" i="4"/>
  <c r="C20" i="4"/>
  <c r="AU36" i="1"/>
  <c r="E20" i="4" s="1"/>
  <c r="W36" i="1"/>
  <c r="E12" i="4" s="1"/>
  <c r="C12" i="4"/>
  <c r="C29" i="4"/>
  <c r="CE36" i="1"/>
  <c r="E29" i="4" s="1"/>
  <c r="C15" i="4"/>
  <c r="AC36" i="1"/>
  <c r="E15" i="4" s="1"/>
  <c r="N36" i="1"/>
  <c r="E9" i="4" s="1"/>
  <c r="C9" i="4"/>
  <c r="AI36" i="1"/>
  <c r="E17" i="4" s="1"/>
  <c r="C17" i="4"/>
  <c r="AX36" i="1"/>
  <c r="AF36" i="1"/>
  <c r="E16" i="4" s="1"/>
  <c r="C16" i="4"/>
  <c r="C11" i="4"/>
  <c r="T36" i="1"/>
  <c r="E11" i="4" s="1"/>
  <c r="CZ36" i="1"/>
  <c r="K36" i="1"/>
  <c r="E8" i="4" s="1"/>
  <c r="C8" i="4"/>
  <c r="CB36" i="1"/>
  <c r="E28" i="4" s="1"/>
  <c r="C28" i="4"/>
  <c r="C26" i="4"/>
  <c r="BS36" i="1"/>
  <c r="E26" i="4" s="1"/>
  <c r="C27" i="4"/>
  <c r="BY36" i="1"/>
  <c r="E27" i="4" s="1"/>
  <c r="AO36" i="1"/>
  <c r="E19" i="4" s="1"/>
  <c r="C19" i="4"/>
  <c r="CH36" i="1"/>
  <c r="E30" i="4" s="1"/>
  <c r="C30" i="4"/>
  <c r="J8" i="4" l="1"/>
  <c r="DF36" i="1"/>
  <c r="E35" i="3" l="1"/>
</calcChain>
</file>

<file path=xl/sharedStrings.xml><?xml version="1.0" encoding="utf-8"?>
<sst xmlns="http://schemas.openxmlformats.org/spreadsheetml/2006/main" count="226" uniqueCount="103">
  <si>
    <t>추정치</t>
    <phoneticPr fontId="2" type="noConversion"/>
  </si>
  <si>
    <t>국가명</t>
    <phoneticPr fontId="8" type="noConversion"/>
  </si>
  <si>
    <t>지사명</t>
    <phoneticPr fontId="8" type="noConversion"/>
  </si>
  <si>
    <t>전체</t>
    <phoneticPr fontId="8" type="noConversion"/>
  </si>
  <si>
    <t>인도</t>
    <phoneticPr fontId="8" type="noConversion"/>
  </si>
  <si>
    <t>뉴델리</t>
    <phoneticPr fontId="8" type="noConversion"/>
  </si>
  <si>
    <t>일본</t>
    <phoneticPr fontId="8" type="noConversion"/>
  </si>
  <si>
    <t>도쿄</t>
    <phoneticPr fontId="8" type="noConversion"/>
  </si>
  <si>
    <t>영국</t>
    <phoneticPr fontId="8" type="noConversion"/>
  </si>
  <si>
    <t>런던</t>
    <phoneticPr fontId="8" type="noConversion"/>
  </si>
  <si>
    <t>필리핀</t>
    <phoneticPr fontId="8" type="noConversion"/>
  </si>
  <si>
    <t>마닐라</t>
    <phoneticPr fontId="8" type="noConversion"/>
  </si>
  <si>
    <t>러시아</t>
    <phoneticPr fontId="8" type="noConversion"/>
  </si>
  <si>
    <t>모스크바</t>
    <phoneticPr fontId="8" type="noConversion"/>
  </si>
  <si>
    <t>태국</t>
    <phoneticPr fontId="8" type="noConversion"/>
  </si>
  <si>
    <t>방콕</t>
    <phoneticPr fontId="8" type="noConversion"/>
  </si>
  <si>
    <t>중국</t>
    <phoneticPr fontId="8" type="noConversion"/>
  </si>
  <si>
    <t>싱가포르</t>
    <phoneticPr fontId="8" type="noConversion"/>
  </si>
  <si>
    <t>카자흐스탄</t>
    <phoneticPr fontId="8" type="noConversion"/>
  </si>
  <si>
    <t>알마티</t>
    <phoneticPr fontId="8" type="noConversion"/>
  </si>
  <si>
    <t>몽골</t>
    <phoneticPr fontId="8" type="noConversion"/>
  </si>
  <si>
    <t>울란바토르</t>
    <phoneticPr fontId="8" type="noConversion"/>
  </si>
  <si>
    <t>인도네시아</t>
    <phoneticPr fontId="8" type="noConversion"/>
  </si>
  <si>
    <t>자카르타</t>
    <phoneticPr fontId="8" type="noConversion"/>
  </si>
  <si>
    <t>말레이시아</t>
    <phoneticPr fontId="8" type="noConversion"/>
  </si>
  <si>
    <t>쿠알라룸프르</t>
    <phoneticPr fontId="8" type="noConversion"/>
  </si>
  <si>
    <t>대만</t>
    <phoneticPr fontId="8" type="noConversion"/>
  </si>
  <si>
    <t>타이베이</t>
    <phoneticPr fontId="8" type="noConversion"/>
  </si>
  <si>
    <t>캐나다</t>
    <phoneticPr fontId="8" type="noConversion"/>
  </si>
  <si>
    <t>토론토</t>
    <phoneticPr fontId="8" type="noConversion"/>
  </si>
  <si>
    <t>프랑스</t>
    <phoneticPr fontId="8" type="noConversion"/>
  </si>
  <si>
    <t>파리</t>
    <phoneticPr fontId="8" type="noConversion"/>
  </si>
  <si>
    <t>독일</t>
    <phoneticPr fontId="8" type="noConversion"/>
  </si>
  <si>
    <t>프랑크푸르트</t>
    <phoneticPr fontId="8" type="noConversion"/>
  </si>
  <si>
    <t>베트남</t>
    <phoneticPr fontId="8" type="noConversion"/>
  </si>
  <si>
    <t>하노이</t>
    <phoneticPr fontId="8" type="noConversion"/>
  </si>
  <si>
    <t>홍콩</t>
    <phoneticPr fontId="8" type="noConversion"/>
  </si>
  <si>
    <t>4. 주재국 및 관할국내 한국인 입국 통계</t>
    <phoneticPr fontId="8" type="noConversion"/>
  </si>
  <si>
    <t>(단위 : 명, %)</t>
    <phoneticPr fontId="8" type="noConversion"/>
  </si>
  <si>
    <t>구분</t>
    <phoneticPr fontId="8" type="noConversion"/>
  </si>
  <si>
    <t>증감률</t>
    <phoneticPr fontId="8" type="noConversion"/>
  </si>
  <si>
    <t>5. 원본 자료 첨부</t>
    <phoneticPr fontId="8" type="noConversion"/>
  </si>
  <si>
    <t>* 주재국 및 관할국내 한국인 입국 통계 자료시 참고하신 자료 원본 일체</t>
    <phoneticPr fontId="8" type="noConversion"/>
  </si>
  <si>
    <t xml:space="preserve">* 월별 시장동향 자료 제출시 원본 자료도 함께 첨부 부탁드립니다. </t>
    <phoneticPr fontId="8" type="noConversion"/>
  </si>
  <si>
    <t>소계</t>
    <phoneticPr fontId="2" type="noConversion"/>
  </si>
  <si>
    <t>증감률</t>
    <phoneticPr fontId="2" type="noConversion"/>
  </si>
  <si>
    <t>(단위 : 명, %)</t>
    <phoneticPr fontId="2" type="noConversion"/>
  </si>
  <si>
    <t>소계 + 22일 평균 값 * 9일</t>
    <phoneticPr fontId="2" type="noConversion"/>
  </si>
  <si>
    <t>월</t>
  </si>
  <si>
    <t>일</t>
  </si>
  <si>
    <t>계</t>
  </si>
  <si>
    <t>중국</t>
  </si>
  <si>
    <t>일본</t>
  </si>
  <si>
    <t>대만</t>
  </si>
  <si>
    <t>홍콩</t>
  </si>
  <si>
    <t>태국</t>
  </si>
  <si>
    <t>베트남</t>
  </si>
  <si>
    <t>필리핀</t>
  </si>
  <si>
    <t>말레이시아</t>
  </si>
  <si>
    <t>인도네시아</t>
  </si>
  <si>
    <t>싱가포르</t>
  </si>
  <si>
    <t>인도</t>
  </si>
  <si>
    <t>몽골</t>
  </si>
  <si>
    <t>우즈베키스탄</t>
  </si>
  <si>
    <t>카자흐스탄</t>
  </si>
  <si>
    <t>GCC</t>
  </si>
  <si>
    <t>미국</t>
  </si>
  <si>
    <t>캐나다</t>
  </si>
  <si>
    <t>러시아</t>
  </si>
  <si>
    <t>영국</t>
  </si>
  <si>
    <t>독일</t>
  </si>
  <si>
    <t>프랑스</t>
  </si>
  <si>
    <t>인원수</t>
  </si>
  <si>
    <t>전년동기</t>
  </si>
  <si>
    <t>증감률(%)</t>
  </si>
  <si>
    <t>추정치</t>
  </si>
  <si>
    <t>중국지역센터</t>
    <phoneticPr fontId="8" type="noConversion"/>
  </si>
  <si>
    <t>튀르키예</t>
    <phoneticPr fontId="2" type="noConversion"/>
  </si>
  <si>
    <t>UAE</t>
    <phoneticPr fontId="2" type="noConversion"/>
  </si>
  <si>
    <t>사우디아라비아</t>
    <phoneticPr fontId="2" type="noConversion"/>
  </si>
  <si>
    <t>카타르</t>
    <phoneticPr fontId="2" type="noConversion"/>
  </si>
  <si>
    <t>멕시코</t>
    <phoneticPr fontId="2" type="noConversion"/>
  </si>
  <si>
    <t>브라질</t>
    <phoneticPr fontId="2" type="noConversion"/>
  </si>
  <si>
    <t>이탈리아</t>
    <phoneticPr fontId="2" type="noConversion"/>
  </si>
  <si>
    <t>폴란드</t>
    <phoneticPr fontId="2" type="noConversion"/>
  </si>
  <si>
    <t>스웨덴</t>
    <phoneticPr fontId="2" type="noConversion"/>
  </si>
  <si>
    <t>멕시코시티</t>
    <phoneticPr fontId="2" type="noConversion"/>
  </si>
  <si>
    <t>네덜란드</t>
    <phoneticPr fontId="2" type="noConversion"/>
  </si>
  <si>
    <t>벨기에</t>
    <phoneticPr fontId="2" type="noConversion"/>
  </si>
  <si>
    <t>호주</t>
    <phoneticPr fontId="2" type="noConversion"/>
  </si>
  <si>
    <t>뉴질랜드</t>
    <phoneticPr fontId="2" type="noConversion"/>
  </si>
  <si>
    <t>기타</t>
    <phoneticPr fontId="2" type="noConversion"/>
  </si>
  <si>
    <t>2025년 추정치</t>
    <phoneticPr fontId="8" type="noConversion"/>
  </si>
  <si>
    <t>2024년 확정치</t>
    <phoneticPr fontId="8" type="noConversion"/>
  </si>
  <si>
    <t>프랑크푸르트</t>
  </si>
  <si>
    <t>한국-&gt;독일</t>
  </si>
  <si>
    <t>한국-&gt;오스트리아</t>
  </si>
  <si>
    <t>출처 : Statistisches Bundesamt(독일 연방 통계청)</t>
  </si>
  <si>
    <t>URL  :  https://www.destatis.de/DE/Themen/Branchen-Unternehmen/Gastgewerbe-Tourismus/Publikationen/_publikationen-innen-tourismus-monat.html?nn=206104</t>
  </si>
  <si>
    <t>출처 : Statistik Austria(오스트리아 연방 통계청)</t>
    <phoneticPr fontId="8" type="noConversion"/>
  </si>
  <si>
    <t>URL  :  https://www.statistik.at/en/statistics/tourism-and-transport/tourism/accommodation/arrivals-overnight-stays</t>
  </si>
  <si>
    <t>∙ 인천-프랑크푸르트 노선 8월 7일부터 아시아나항공(주4회) A380 투입 및 
  8월 12일부터 대한항공 주 1회(3회→4회) 증편을 통한 공급 증가
∙  약 5,700 승선규모 크루즈(MSC) 제주(10.17) 및 부산(10.22) 입항</t>
  </si>
  <si>
    <t>∙ 신흥시장 홍보지점(베네룩스) 미디어 이벤트(Travel Presentation/.10.9) 및 소비자 관광박람회(Verre Reizen/10.11~12) 참가
∙  지사 SNS 팔로워 초청이벤트 (10.24), Korea Culture Day 한국관광홍보관 운영   (10.25), ‘25 해외광고영상 영화제 스크린 상영(10.21~26)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</si>
</sst>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64" formatCode="#,##0_ "/>
    <numFmt numFmtId="165" formatCode="0.00_ "/>
    <numFmt numFmtId="166" formatCode="#,##0_);[Red]\(#,##0\)"/>
    <numFmt numFmtId="167" formatCode="0.0"/>
    <numFmt numFmtId="168" formatCode="&quot;$&quot;#,##0.00_);[Red]\(&quot;$&quot;#,##0.00\)"/>
    <numFmt numFmtId="16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7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71" formatCode="0.0_ "/>
    <numFmt numFmtId="172" formatCode="#,##0.0_ "/>
  </numFmts>
  <fonts count="27">
    <font>
      <sz val="9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1"/>
      <name val="돋움"/>
      <family val="3"/>
      <charset val="129"/>
    </font>
    <font>
      <sz val="10"/>
      <name val="Calibri"/>
      <family val="3"/>
      <charset val="129"/>
      <scheme val="minor"/>
    </font>
    <font>
      <b/>
      <sz val="13"/>
      <name val="Calibri"/>
      <family val="3"/>
      <charset val="129"/>
      <scheme val="minor"/>
    </font>
    <font>
      <sz val="10"/>
      <name val="돋움"/>
      <family val="3"/>
      <charset val="129"/>
    </font>
    <font>
      <b/>
      <sz val="10"/>
      <name val="Calibri"/>
      <family val="3"/>
      <charset val="129"/>
      <scheme val="minor"/>
    </font>
    <font>
      <sz val="8"/>
      <name val="돋움"/>
      <family val="3"/>
      <charset val="129"/>
    </font>
    <font>
      <b/>
      <sz val="11"/>
      <name val="맑은고딕"/>
      <family val="3"/>
      <charset val="129"/>
    </font>
    <font>
      <sz val="11"/>
      <name val="맑은고딕"/>
      <family val="3"/>
      <charset val="129"/>
    </font>
    <font>
      <sz val="10"/>
      <color rgb="FFFF0000"/>
      <name val="Calibri"/>
      <family val="3"/>
      <charset val="129"/>
      <scheme val="minor"/>
    </font>
    <font>
      <i/>
      <sz val="10"/>
      <color rgb="FFFF0000"/>
      <name val="Calibri"/>
      <family val="3"/>
      <charset val="129"/>
      <scheme val="minor"/>
    </font>
    <font>
      <sz val="10"/>
      <name val="Geneva"/>
      <family val="2"/>
    </font>
    <font>
      <sz val="10"/>
      <name val="Times New Roman"/>
      <family val="1"/>
    </font>
    <font>
      <sz val="11"/>
      <color theme="1"/>
      <name val="Calibri"/>
      <family val="3"/>
      <charset val="129"/>
      <scheme val="minor"/>
    </font>
    <font>
      <sz val="12"/>
      <name val="바탕체"/>
      <family val="1"/>
      <charset val="129"/>
    </font>
    <font>
      <sz val="10"/>
      <color theme="1"/>
      <name val="Calibri"/>
      <family val="2"/>
      <charset val="129"/>
      <scheme val="minor"/>
    </font>
    <font>
      <b/>
      <sz val="9"/>
      <color theme="1"/>
      <name val="Calibri"/>
      <family val="3"/>
      <charset val="129"/>
      <scheme val="minor"/>
    </font>
    <font>
      <sz val="9"/>
      <color theme="1"/>
      <name val="Calibri"/>
      <family val="3"/>
      <charset val="129"/>
      <scheme val="minor"/>
    </font>
    <font>
      <b/>
      <sz val="9"/>
      <name val="Calibri"/>
      <family val="3"/>
      <charset val="129"/>
      <scheme val="minor"/>
    </font>
    <font>
      <sz val="9"/>
      <name val="Calibri"/>
      <family val="2"/>
      <charset val="129"/>
      <scheme val="minor"/>
    </font>
    <font>
      <sz val="9"/>
      <name val="Calibri"/>
      <family val="3"/>
      <charset val="129"/>
      <scheme val="minor"/>
    </font>
    <font>
      <sz val="11"/>
      <color theme="0"/>
      <name val="돋움"/>
      <family val="3"/>
      <charset val="129"/>
    </font>
    <font>
      <sz val="9"/>
      <color theme="1"/>
      <name val="Calibri"/>
      <family val="2"/>
      <charset val="129"/>
      <scheme val="minor"/>
    </font>
    <font>
      <sz val="10"/>
      <color theme="1"/>
      <name val="Calibri"/>
      <family val="3"/>
      <charset val="129"/>
      <scheme val="minor"/>
    </font>
    <font>
      <b/>
      <sz val="10"/>
      <color theme="1"/>
      <name val="Calibri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8">
    <xf numFmtId="0" fontId="0" fillId="0" borderId="0">
      <alignment vertical="center"/>
    </xf>
    <xf numFmtId="0" fontId="3" fillId="0" borderId="0"/>
    <xf numFmtId="41" fontId="3" fillId="0" borderId="0" applyFont="0" applyFill="0" applyBorder="0" applyAlignment="0" applyProtection="0"/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14" fillId="0" borderId="0"/>
    <xf numFmtId="41" fontId="3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69" fontId="16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4" fillId="0" borderId="0" applyFon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164" fontId="0" fillId="0" borderId="0" xfId="0" applyNumberFormat="1">
      <alignment vertical="center"/>
    </xf>
    <xf numFmtId="165" fontId="0" fillId="0" borderId="0" xfId="0" applyNumberFormat="1">
      <alignment vertical="center"/>
    </xf>
    <xf numFmtId="0" fontId="3" fillId="0" borderId="0" xfId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/>
    <xf numFmtId="0" fontId="3" fillId="0" borderId="0" xfId="1"/>
    <xf numFmtId="0" fontId="5" fillId="0" borderId="0" xfId="1" applyFont="1" applyAlignment="1">
      <alignment horizontal="left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9" fillId="0" borderId="0" xfId="1" applyFont="1" applyAlignment="1">
      <alignment horizontal="right"/>
    </xf>
    <xf numFmtId="0" fontId="7" fillId="0" borderId="1" xfId="1" applyFont="1" applyBorder="1" applyAlignment="1">
      <alignment horizontal="center"/>
    </xf>
    <xf numFmtId="0" fontId="7" fillId="0" borderId="1" xfId="1" quotePrefix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0" borderId="0" xfId="1" applyFont="1" applyAlignment="1">
      <alignment horizontal="left"/>
    </xf>
    <xf numFmtId="0" fontId="4" fillId="0" borderId="1" xfId="1" applyFont="1" applyBorder="1" applyAlignment="1">
      <alignment horizontal="center"/>
    </xf>
    <xf numFmtId="166" fontId="4" fillId="0" borderId="1" xfId="1" applyNumberFormat="1" applyFont="1" applyBorder="1" applyAlignment="1">
      <alignment horizontal="right"/>
    </xf>
    <xf numFmtId="167" fontId="10" fillId="0" borderId="0" xfId="1" applyNumberFormat="1" applyFont="1" applyAlignment="1">
      <alignment horizontal="right"/>
    </xf>
    <xf numFmtId="0" fontId="7" fillId="0" borderId="0" xfId="1" applyFont="1" applyAlignment="1">
      <alignment horizontal="left"/>
    </xf>
    <xf numFmtId="0" fontId="4" fillId="0" borderId="0" xfId="1" applyFont="1" applyAlignment="1">
      <alignment horizontal="right"/>
    </xf>
    <xf numFmtId="164" fontId="4" fillId="0" borderId="1" xfId="1" applyNumberFormat="1" applyFont="1" applyBorder="1" applyAlignment="1">
      <alignment horizontal="center"/>
    </xf>
    <xf numFmtId="0" fontId="12" fillId="0" borderId="0" xfId="1" applyFont="1" applyAlignment="1">
      <alignment vertical="top" wrapText="1"/>
    </xf>
    <xf numFmtId="0" fontId="11" fillId="0" borderId="0" xfId="1" applyFont="1" applyAlignment="1">
      <alignment vertical="top" wrapText="1"/>
    </xf>
    <xf numFmtId="0" fontId="12" fillId="0" borderId="0" xfId="1" applyFont="1" applyAlignment="1">
      <alignment horizontal="left" vertical="top" wrapText="1"/>
    </xf>
    <xf numFmtId="0" fontId="11" fillId="0" borderId="0" xfId="1" applyFont="1" applyAlignment="1">
      <alignment horizontal="left"/>
    </xf>
    <xf numFmtId="0" fontId="4" fillId="0" borderId="0" xfId="1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164" fontId="0" fillId="0" borderId="11" xfId="0" applyNumberFormat="1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18" fillId="0" borderId="0" xfId="0" applyFont="1">
      <alignment vertical="center"/>
    </xf>
    <xf numFmtId="164" fontId="18" fillId="2" borderId="11" xfId="0" applyNumberFormat="1" applyFont="1" applyFill="1" applyBorder="1" applyAlignment="1">
      <alignment horizontal="center" vertical="center"/>
    </xf>
    <xf numFmtId="164" fontId="18" fillId="2" borderId="1" xfId="0" applyNumberFormat="1" applyFont="1" applyFill="1" applyBorder="1" applyAlignment="1">
      <alignment horizontal="center" vertical="center"/>
    </xf>
    <xf numFmtId="164" fontId="18" fillId="2" borderId="10" xfId="0" applyNumberFormat="1" applyFont="1" applyFill="1" applyBorder="1" applyAlignment="1">
      <alignment horizontal="center" vertical="center"/>
    </xf>
    <xf numFmtId="164" fontId="18" fillId="2" borderId="11" xfId="0" applyNumberFormat="1" applyFont="1" applyFill="1" applyBorder="1" applyAlignment="1">
      <alignment horizontal="right" vertical="center"/>
    </xf>
    <xf numFmtId="164" fontId="18" fillId="2" borderId="1" xfId="0" applyNumberFormat="1" applyFont="1" applyFill="1" applyBorder="1" applyAlignment="1">
      <alignment horizontal="right" vertical="center"/>
    </xf>
    <xf numFmtId="166" fontId="18" fillId="2" borderId="1" xfId="0" applyNumberFormat="1" applyFont="1" applyFill="1" applyBorder="1" applyAlignment="1">
      <alignment horizontal="center" vertical="center"/>
    </xf>
    <xf numFmtId="166" fontId="0" fillId="0" borderId="0" xfId="0" applyNumberFormat="1">
      <alignment vertical="center"/>
    </xf>
    <xf numFmtId="165" fontId="18" fillId="2" borderId="1" xfId="0" applyNumberFormat="1" applyFont="1" applyFill="1" applyBorder="1" applyAlignment="1">
      <alignment horizontal="center" vertical="center"/>
    </xf>
    <xf numFmtId="165" fontId="3" fillId="0" borderId="0" xfId="1" applyNumberFormat="1" applyAlignment="1">
      <alignment horizontal="center"/>
    </xf>
    <xf numFmtId="165" fontId="6" fillId="0" borderId="0" xfId="1" applyNumberFormat="1" applyFont="1" applyAlignment="1">
      <alignment horizontal="center"/>
    </xf>
    <xf numFmtId="165" fontId="4" fillId="0" borderId="0" xfId="1" applyNumberFormat="1" applyFont="1" applyAlignment="1">
      <alignment horizontal="center"/>
    </xf>
    <xf numFmtId="165" fontId="7" fillId="0" borderId="1" xfId="1" quotePrefix="1" applyNumberFormat="1" applyFont="1" applyBorder="1" applyAlignment="1">
      <alignment horizontal="center"/>
    </xf>
    <xf numFmtId="165" fontId="4" fillId="0" borderId="1" xfId="1" applyNumberFormat="1" applyFont="1" applyBorder="1" applyAlignment="1">
      <alignment horizontal="right"/>
    </xf>
    <xf numFmtId="165" fontId="4" fillId="0" borderId="0" xfId="1" applyNumberFormat="1" applyFont="1"/>
    <xf numFmtId="165" fontId="3" fillId="0" borderId="0" xfId="1" applyNumberFormat="1"/>
    <xf numFmtId="166" fontId="19" fillId="0" borderId="0" xfId="0" applyNumberFormat="1" applyFont="1">
      <alignment vertical="center"/>
    </xf>
    <xf numFmtId="164" fontId="20" fillId="2" borderId="19" xfId="0" applyNumberFormat="1" applyFont="1" applyFill="1" applyBorder="1" applyAlignment="1">
      <alignment horizontal="right"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164" fontId="21" fillId="0" borderId="0" xfId="0" applyNumberFormat="1" applyFont="1">
      <alignment vertical="center"/>
    </xf>
    <xf numFmtId="165" fontId="21" fillId="0" borderId="0" xfId="0" applyNumberFormat="1" applyFont="1">
      <alignment vertical="center"/>
    </xf>
    <xf numFmtId="0" fontId="21" fillId="0" borderId="0" xfId="0" applyFont="1" applyAlignment="1">
      <alignment vertical="center" wrapText="1"/>
    </xf>
    <xf numFmtId="164" fontId="22" fillId="0" borderId="0" xfId="0" applyNumberFormat="1" applyFont="1">
      <alignment vertical="center"/>
    </xf>
    <xf numFmtId="0" fontId="4" fillId="3" borderId="0" xfId="1" applyFont="1" applyFill="1"/>
    <xf numFmtId="41" fontId="0" fillId="3" borderId="0" xfId="2" applyFont="1" applyFill="1"/>
    <xf numFmtId="0" fontId="3" fillId="3" borderId="0" xfId="1" applyFill="1"/>
    <xf numFmtId="0" fontId="23" fillId="0" borderId="0" xfId="1" applyFont="1" applyAlignment="1">
      <alignment horizontal="center"/>
    </xf>
    <xf numFmtId="171" fontId="18" fillId="2" borderId="1" xfId="0" applyNumberFormat="1" applyFont="1" applyFill="1" applyBorder="1" applyAlignment="1">
      <alignment horizontal="right" vertical="center"/>
    </xf>
    <xf numFmtId="171" fontId="0" fillId="0" borderId="10" xfId="0" applyNumberFormat="1" applyBorder="1" applyAlignment="1">
      <alignment horizontal="right" vertical="center"/>
    </xf>
    <xf numFmtId="171" fontId="18" fillId="2" borderId="10" xfId="0" applyNumberFormat="1" applyFont="1" applyFill="1" applyBorder="1" applyAlignment="1">
      <alignment horizontal="right" vertical="center"/>
    </xf>
    <xf numFmtId="171" fontId="20" fillId="2" borderId="18" xfId="0" applyNumberFormat="1" applyFont="1" applyFill="1" applyBorder="1" applyAlignment="1">
      <alignment horizontal="right" vertical="center"/>
    </xf>
    <xf numFmtId="41" fontId="0" fillId="0" borderId="0" xfId="37" applyFont="1">
      <alignment vertical="center"/>
    </xf>
    <xf numFmtId="172" fontId="4" fillId="0" borderId="1" xfId="1" applyNumberFormat="1" applyFont="1" applyBorder="1" applyAlignment="1">
      <alignment horizontal="center"/>
    </xf>
    <xf numFmtId="171" fontId="0" fillId="0" borderId="1" xfId="0" applyNumberFormat="1" applyBorder="1" applyAlignment="1">
      <alignment horizontal="right" vertical="center"/>
    </xf>
    <xf numFmtId="164" fontId="0" fillId="0" borderId="1" xfId="37" applyNumberFormat="1" applyFont="1" applyBorder="1" applyAlignment="1">
      <alignment horizontal="center" vertical="center"/>
    </xf>
    <xf numFmtId="0" fontId="18" fillId="2" borderId="15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13" xfId="0" applyFont="1" applyFill="1" applyBorder="1" applyAlignment="1">
      <alignment horizontal="center" vertical="center"/>
    </xf>
    <xf numFmtId="0" fontId="18" fillId="2" borderId="17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/>
    </xf>
    <xf numFmtId="0" fontId="18" fillId="2" borderId="22" xfId="0" applyFont="1" applyFill="1" applyBorder="1" applyAlignment="1">
      <alignment horizontal="center" vertical="center"/>
    </xf>
    <xf numFmtId="0" fontId="20" fillId="2" borderId="23" xfId="0" applyFont="1" applyFill="1" applyBorder="1" applyAlignment="1">
      <alignment horizontal="center" vertical="center"/>
    </xf>
    <xf numFmtId="0" fontId="20" fillId="2" borderId="24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4" fontId="25" fillId="0" borderId="1" xfId="1" applyNumberFormat="1" applyFont="1" applyBorder="1" applyAlignment="1">
      <alignment horizontal="center"/>
    </xf>
    <xf numFmtId="166" fontId="25" fillId="0" borderId="1" xfId="1" applyNumberFormat="1" applyFont="1" applyBorder="1" applyAlignment="1">
      <alignment horizontal="center"/>
    </xf>
    <xf numFmtId="167" fontId="25" fillId="0" borderId="1" xfId="1" applyNumberFormat="1" applyFont="1" applyBorder="1" applyAlignment="1">
      <alignment horizontal="center"/>
    </xf>
    <xf numFmtId="0" fontId="4" fillId="0" borderId="0" xfId="23" applyFont="1" applyAlignment="1">
      <alignment horizontal="left"/>
    </xf>
    <xf numFmtId="0" fontId="4" fillId="0" borderId="0" xfId="23" applyFont="1"/>
    <xf numFmtId="0" fontId="3" fillId="0" borderId="0" xfId="23"/>
    <xf numFmtId="0" fontId="25" fillId="0" borderId="2" xfId="1" applyFont="1" applyBorder="1" applyAlignment="1">
      <alignment horizontal="left" vertical="top" wrapText="1"/>
    </xf>
    <xf numFmtId="0" fontId="25" fillId="0" borderId="3" xfId="1" applyFont="1" applyBorder="1" applyAlignment="1">
      <alignment horizontal="left" vertical="top" wrapText="1"/>
    </xf>
    <xf numFmtId="0" fontId="25" fillId="0" borderId="4" xfId="1" applyFont="1" applyBorder="1" applyAlignment="1">
      <alignment horizontal="left" vertical="top" wrapText="1"/>
    </xf>
    <xf numFmtId="0" fontId="25" fillId="0" borderId="5" xfId="1" applyFont="1" applyBorder="1" applyAlignment="1">
      <alignment horizontal="left" vertical="top" wrapText="1"/>
    </xf>
    <xf numFmtId="0" fontId="25" fillId="0" borderId="0" xfId="1" applyFont="1" applyBorder="1" applyAlignment="1">
      <alignment horizontal="left" vertical="top" wrapText="1"/>
    </xf>
    <xf numFmtId="0" fontId="25" fillId="0" borderId="6" xfId="1" applyFont="1" applyBorder="1" applyAlignment="1">
      <alignment horizontal="left" vertical="top" wrapText="1"/>
    </xf>
    <xf numFmtId="0" fontId="25" fillId="0" borderId="0" xfId="1" applyFont="1" applyAlignment="1">
      <alignment horizontal="left" vertical="top" wrapText="1"/>
    </xf>
    <xf numFmtId="0" fontId="25" fillId="0" borderId="7" xfId="1" applyFont="1" applyBorder="1" applyAlignment="1">
      <alignment horizontal="left" vertical="top" wrapText="1"/>
    </xf>
    <xf numFmtId="0" fontId="25" fillId="0" borderId="8" xfId="1" applyFont="1" applyBorder="1" applyAlignment="1">
      <alignment horizontal="left" vertical="top" wrapText="1"/>
    </xf>
    <xf numFmtId="0" fontId="25" fillId="0" borderId="9" xfId="1" applyFont="1" applyBorder="1" applyAlignment="1">
      <alignment horizontal="left" vertical="top" wrapText="1"/>
    </xf>
    <xf numFmtId="0" fontId="26" fillId="0" borderId="1" xfId="1" applyFont="1" applyBorder="1" applyAlignment="1">
      <alignment horizontal="center"/>
    </xf>
    <xf numFmtId="0" fontId="25" fillId="0" borderId="0" xfId="1" applyFont="1"/>
  </cellXfs>
  <cellStyles count="38">
    <cellStyle name="Comma [0]_laroux" xfId="3" xr:uid="{00000000-0005-0000-0000-000000000000}"/>
    <cellStyle name="Comma_laroux" xfId="4" xr:uid="{00000000-0005-0000-0000-000001000000}"/>
    <cellStyle name="Currency [0]_laroux" xfId="5" xr:uid="{00000000-0005-0000-0000-000002000000}"/>
    <cellStyle name="Currency_laroux" xfId="6" xr:uid="{00000000-0005-0000-0000-000003000000}"/>
    <cellStyle name="Normal_Final Output 1" xfId="7" xr:uid="{00000000-0005-0000-0000-000004000000}"/>
    <cellStyle name="쉼표 [0]" xfId="37" builtinId="6"/>
    <cellStyle name="쉼표 [0] 2" xfId="2" xr:uid="{00000000-0005-0000-0000-000006000000}"/>
    <cellStyle name="쉼표 [0] 2 2" xfId="8" xr:uid="{00000000-0005-0000-0000-000007000000}"/>
    <cellStyle name="쉼표 [0] 3" xfId="9" xr:uid="{00000000-0005-0000-0000-000008000000}"/>
    <cellStyle name="쉼표 [0] 4" xfId="10" xr:uid="{00000000-0005-0000-0000-000009000000}"/>
    <cellStyle name="콤마 [0]_laroux" xfId="11" xr:uid="{00000000-0005-0000-0000-00000A000000}"/>
    <cellStyle name="콤마_laroux" xfId="12" xr:uid="{00000000-0005-0000-0000-00000B000000}"/>
    <cellStyle name="표준" xfId="0" builtinId="0"/>
    <cellStyle name="표준 10" xfId="13" xr:uid="{00000000-0005-0000-0000-00000D000000}"/>
    <cellStyle name="표준 11" xfId="14" xr:uid="{00000000-0005-0000-0000-00000E000000}"/>
    <cellStyle name="표준 12" xfId="15" xr:uid="{00000000-0005-0000-0000-00000F000000}"/>
    <cellStyle name="표준 13" xfId="16" xr:uid="{00000000-0005-0000-0000-000010000000}"/>
    <cellStyle name="표준 14" xfId="17" xr:uid="{00000000-0005-0000-0000-000011000000}"/>
    <cellStyle name="표준 15" xfId="18" xr:uid="{00000000-0005-0000-0000-000012000000}"/>
    <cellStyle name="표준 16" xfId="19" xr:uid="{00000000-0005-0000-0000-000013000000}"/>
    <cellStyle name="표준 17" xfId="20" xr:uid="{00000000-0005-0000-0000-000014000000}"/>
    <cellStyle name="표준 18" xfId="21" xr:uid="{00000000-0005-0000-0000-000015000000}"/>
    <cellStyle name="표준 19" xfId="22" xr:uid="{00000000-0005-0000-0000-000016000000}"/>
    <cellStyle name="표준 2" xfId="1" xr:uid="{00000000-0005-0000-0000-000017000000}"/>
    <cellStyle name="표준 2 2" xfId="23" xr:uid="{00000000-0005-0000-0000-000018000000}"/>
    <cellStyle name="표준 20" xfId="24" xr:uid="{00000000-0005-0000-0000-000019000000}"/>
    <cellStyle name="표준 21" xfId="25" xr:uid="{00000000-0005-0000-0000-00001A000000}"/>
    <cellStyle name="표준 22" xfId="26" xr:uid="{00000000-0005-0000-0000-00001B000000}"/>
    <cellStyle name="표준 23" xfId="27" xr:uid="{00000000-0005-0000-0000-00001C000000}"/>
    <cellStyle name="표준 24" xfId="28" xr:uid="{00000000-0005-0000-0000-00001D000000}"/>
    <cellStyle name="표준 3" xfId="29" xr:uid="{00000000-0005-0000-0000-00001E000000}"/>
    <cellStyle name="표준 4" xfId="30" xr:uid="{00000000-0005-0000-0000-00001F000000}"/>
    <cellStyle name="표준 5" xfId="31" xr:uid="{00000000-0005-0000-0000-000020000000}"/>
    <cellStyle name="표준 6" xfId="32" xr:uid="{00000000-0005-0000-0000-000021000000}"/>
    <cellStyle name="표준 7" xfId="33" xr:uid="{00000000-0005-0000-0000-000022000000}"/>
    <cellStyle name="표준 8" xfId="34" xr:uid="{00000000-0005-0000-0000-000023000000}"/>
    <cellStyle name="표준 85" xfId="35" xr:uid="{00000000-0005-0000-0000-000024000000}"/>
    <cellStyle name="표준 9" xfId="36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F39"/>
  <sheetViews>
    <sheetView zoomScaleNormal="100" workbookViewId="0">
      <pane xSplit="2" ySplit="3" topLeftCell="C4" activePane="bottomRight" state="frozen"/>
      <selection pane="topRight"/>
      <selection pane="bottomLeft"/>
      <selection pane="bottomRight" activeCell="H12" sqref="H12"/>
    </sheetView>
  </sheetViews>
  <sheetFormatPr defaultRowHeight="12"/>
  <cols>
    <col min="1" max="1" width="11" customWidth="1"/>
    <col min="2" max="2" width="10.44140625" customWidth="1"/>
    <col min="3" max="3" width="9.88671875" style="1" customWidth="1"/>
    <col min="4" max="4" width="10.33203125" style="1" customWidth="1"/>
    <col min="5" max="5" width="10.5546875" style="2" customWidth="1"/>
    <col min="6" max="7" width="9.6640625" style="1" customWidth="1"/>
    <col min="8" max="8" width="10.5546875" style="2" customWidth="1"/>
    <col min="9" max="10" width="9.6640625" style="1" customWidth="1"/>
    <col min="11" max="11" width="10.5546875" style="2" customWidth="1"/>
    <col min="12" max="13" width="9.6640625" style="1" customWidth="1"/>
    <col min="14" max="14" width="10.5546875" style="2" customWidth="1"/>
    <col min="15" max="16" width="9.6640625" style="1" customWidth="1"/>
    <col min="17" max="17" width="10.5546875" style="2" customWidth="1"/>
    <col min="18" max="19" width="9.6640625" style="1" customWidth="1"/>
    <col min="20" max="20" width="10.5546875" style="2" customWidth="1"/>
    <col min="21" max="22" width="9.6640625" style="1" customWidth="1"/>
    <col min="23" max="23" width="10.5546875" style="2" customWidth="1"/>
    <col min="24" max="25" width="9.6640625" style="1" customWidth="1"/>
    <col min="26" max="26" width="10.5546875" style="2" customWidth="1"/>
    <col min="27" max="28" width="9.6640625" style="1" customWidth="1"/>
    <col min="29" max="29" width="10.5546875" style="2" customWidth="1"/>
    <col min="30" max="31" width="9.6640625" style="1" customWidth="1"/>
    <col min="32" max="32" width="10.5546875" style="2" customWidth="1"/>
    <col min="33" max="34" width="9.6640625" style="1" customWidth="1"/>
    <col min="35" max="35" width="10.5546875" style="2" customWidth="1"/>
    <col min="36" max="37" width="9.6640625" style="1" customWidth="1"/>
    <col min="38" max="38" width="10.5546875" style="2" customWidth="1"/>
    <col min="39" max="40" width="9.6640625" style="1" customWidth="1"/>
    <col min="41" max="41" width="10.5546875" style="2" customWidth="1"/>
    <col min="42" max="43" width="9.6640625" style="1" customWidth="1"/>
    <col min="44" max="44" width="10.5546875" style="2" customWidth="1"/>
    <col min="45" max="46" width="9.6640625" style="1" customWidth="1"/>
    <col min="47" max="47" width="10.5546875" style="2" customWidth="1"/>
    <col min="48" max="49" width="9.6640625" style="1" customWidth="1"/>
    <col min="50" max="59" width="10.5546875" style="2" customWidth="1"/>
    <col min="60" max="61" width="9.6640625" style="1" customWidth="1"/>
    <col min="62" max="62" width="10.5546875" style="2" customWidth="1"/>
    <col min="63" max="64" width="9.6640625" style="1" customWidth="1"/>
    <col min="65" max="65" width="10.5546875" style="2" customWidth="1"/>
    <col min="66" max="67" width="9.6640625" style="1" customWidth="1"/>
    <col min="68" max="74" width="10.5546875" style="2" customWidth="1"/>
    <col min="75" max="76" width="9.6640625" style="1" customWidth="1"/>
    <col min="77" max="77" width="10.5546875" style="2" customWidth="1"/>
    <col min="78" max="79" width="9.6640625" style="1" customWidth="1"/>
    <col min="80" max="80" width="10.5546875" style="2" customWidth="1"/>
    <col min="81" max="82" width="9.6640625" style="1" customWidth="1"/>
    <col min="83" max="83" width="10.5546875" style="2" customWidth="1"/>
    <col min="84" max="85" width="9.6640625" style="1" customWidth="1"/>
    <col min="86" max="95" width="10.5546875" style="2" customWidth="1"/>
    <col min="96" max="97" width="9.6640625" style="1" customWidth="1"/>
    <col min="98" max="101" width="10.5546875" style="2" customWidth="1"/>
    <col min="102" max="102" width="9.88671875" style="1" customWidth="1"/>
    <col min="103" max="103" width="9.6640625" style="1" customWidth="1"/>
    <col min="104" max="104" width="10.5546875" style="2" customWidth="1"/>
  </cols>
  <sheetData>
    <row r="1" spans="1:110" s="31" customFormat="1" ht="14.15" customHeight="1">
      <c r="A1" s="73" t="s">
        <v>48</v>
      </c>
      <c r="B1" s="69" t="s">
        <v>49</v>
      </c>
      <c r="C1" s="67" t="s">
        <v>50</v>
      </c>
      <c r="D1" s="68"/>
      <c r="E1" s="69"/>
      <c r="F1" s="73" t="s">
        <v>51</v>
      </c>
      <c r="G1" s="68"/>
      <c r="H1" s="69"/>
      <c r="I1" s="73" t="s">
        <v>52</v>
      </c>
      <c r="J1" s="68"/>
      <c r="K1" s="69"/>
      <c r="L1" s="67" t="s">
        <v>53</v>
      </c>
      <c r="M1" s="68"/>
      <c r="N1" s="69"/>
      <c r="O1" s="67" t="s">
        <v>54</v>
      </c>
      <c r="P1" s="68"/>
      <c r="Q1" s="69"/>
      <c r="R1" s="67" t="s">
        <v>55</v>
      </c>
      <c r="S1" s="68"/>
      <c r="T1" s="69"/>
      <c r="U1" s="67" t="s">
        <v>56</v>
      </c>
      <c r="V1" s="68"/>
      <c r="W1" s="69"/>
      <c r="X1" s="73" t="s">
        <v>57</v>
      </c>
      <c r="Y1" s="68"/>
      <c r="Z1" s="69"/>
      <c r="AA1" s="67" t="s">
        <v>58</v>
      </c>
      <c r="AB1" s="68"/>
      <c r="AC1" s="69"/>
      <c r="AD1" s="73" t="s">
        <v>59</v>
      </c>
      <c r="AE1" s="68"/>
      <c r="AF1" s="69"/>
      <c r="AG1" s="67" t="s">
        <v>60</v>
      </c>
      <c r="AH1" s="68"/>
      <c r="AI1" s="69"/>
      <c r="AJ1" s="73" t="s">
        <v>61</v>
      </c>
      <c r="AK1" s="68"/>
      <c r="AL1" s="69"/>
      <c r="AM1" s="73" t="s">
        <v>62</v>
      </c>
      <c r="AN1" s="68"/>
      <c r="AO1" s="69"/>
      <c r="AP1" s="67" t="s">
        <v>63</v>
      </c>
      <c r="AQ1" s="68"/>
      <c r="AR1" s="69"/>
      <c r="AS1" s="73" t="s">
        <v>64</v>
      </c>
      <c r="AT1" s="68"/>
      <c r="AU1" s="69"/>
      <c r="AV1" s="73" t="s">
        <v>65</v>
      </c>
      <c r="AW1" s="68"/>
      <c r="AX1" s="69"/>
      <c r="AY1" s="73" t="s">
        <v>78</v>
      </c>
      <c r="AZ1" s="68"/>
      <c r="BA1" s="69"/>
      <c r="BB1" s="73" t="s">
        <v>79</v>
      </c>
      <c r="BC1" s="68"/>
      <c r="BD1" s="69"/>
      <c r="BE1" s="73" t="s">
        <v>80</v>
      </c>
      <c r="BF1" s="68"/>
      <c r="BG1" s="69"/>
      <c r="BH1" s="67" t="s">
        <v>77</v>
      </c>
      <c r="BI1" s="68"/>
      <c r="BJ1" s="69"/>
      <c r="BK1" s="73" t="s">
        <v>66</v>
      </c>
      <c r="BL1" s="68"/>
      <c r="BM1" s="74"/>
      <c r="BN1" s="73" t="s">
        <v>67</v>
      </c>
      <c r="BO1" s="68"/>
      <c r="BP1" s="69"/>
      <c r="BQ1" s="73" t="s">
        <v>81</v>
      </c>
      <c r="BR1" s="68"/>
      <c r="BS1" s="69"/>
      <c r="BT1" s="73" t="s">
        <v>82</v>
      </c>
      <c r="BU1" s="68"/>
      <c r="BV1" s="69"/>
      <c r="BW1" s="73" t="s">
        <v>68</v>
      </c>
      <c r="BX1" s="68"/>
      <c r="BY1" s="69"/>
      <c r="BZ1" s="73" t="s">
        <v>69</v>
      </c>
      <c r="CA1" s="68"/>
      <c r="CB1" s="69"/>
      <c r="CC1" s="67" t="s">
        <v>70</v>
      </c>
      <c r="CD1" s="68"/>
      <c r="CE1" s="69"/>
      <c r="CF1" s="67" t="s">
        <v>71</v>
      </c>
      <c r="CG1" s="68"/>
      <c r="CH1" s="69"/>
      <c r="CI1" s="73" t="s">
        <v>83</v>
      </c>
      <c r="CJ1" s="68"/>
      <c r="CK1" s="69"/>
      <c r="CL1" s="73" t="s">
        <v>84</v>
      </c>
      <c r="CM1" s="68"/>
      <c r="CN1" s="69"/>
      <c r="CO1" s="73" t="s">
        <v>85</v>
      </c>
      <c r="CP1" s="68"/>
      <c r="CQ1" s="69"/>
      <c r="CR1" s="73" t="s">
        <v>87</v>
      </c>
      <c r="CS1" s="68"/>
      <c r="CT1" s="69"/>
      <c r="CU1" s="73" t="s">
        <v>88</v>
      </c>
      <c r="CV1" s="68"/>
      <c r="CW1" s="69"/>
      <c r="CX1" s="67" t="s">
        <v>89</v>
      </c>
      <c r="CY1" s="68"/>
      <c r="CZ1" s="69"/>
      <c r="DA1" s="67" t="s">
        <v>90</v>
      </c>
      <c r="DB1" s="68"/>
      <c r="DC1" s="69"/>
      <c r="DD1" s="67" t="s">
        <v>91</v>
      </c>
      <c r="DE1" s="68"/>
      <c r="DF1" s="69"/>
    </row>
    <row r="2" spans="1:110" s="31" customFormat="1" ht="14.15" customHeight="1">
      <c r="A2" s="70"/>
      <c r="B2" s="72"/>
      <c r="C2" s="75">
        <v>2025</v>
      </c>
      <c r="D2" s="71"/>
      <c r="E2" s="72"/>
      <c r="F2" s="70">
        <f>C2</f>
        <v>2025</v>
      </c>
      <c r="G2" s="71"/>
      <c r="H2" s="72"/>
      <c r="I2" s="70">
        <f>F2</f>
        <v>2025</v>
      </c>
      <c r="J2" s="71"/>
      <c r="K2" s="72"/>
      <c r="L2" s="70">
        <f t="shared" ref="L2" si="0">I2</f>
        <v>2025</v>
      </c>
      <c r="M2" s="71"/>
      <c r="N2" s="72"/>
      <c r="O2" s="70">
        <f t="shared" ref="O2" si="1">L2</f>
        <v>2025</v>
      </c>
      <c r="P2" s="71"/>
      <c r="Q2" s="72"/>
      <c r="R2" s="70">
        <f t="shared" ref="R2" si="2">O2</f>
        <v>2025</v>
      </c>
      <c r="S2" s="71"/>
      <c r="T2" s="72"/>
      <c r="U2" s="70">
        <f t="shared" ref="U2" si="3">R2</f>
        <v>2025</v>
      </c>
      <c r="V2" s="71"/>
      <c r="W2" s="72"/>
      <c r="X2" s="70">
        <f t="shared" ref="X2" si="4">U2</f>
        <v>2025</v>
      </c>
      <c r="Y2" s="71"/>
      <c r="Z2" s="72"/>
      <c r="AA2" s="70">
        <f t="shared" ref="AA2" si="5">X2</f>
        <v>2025</v>
      </c>
      <c r="AB2" s="71"/>
      <c r="AC2" s="72"/>
      <c r="AD2" s="70">
        <f t="shared" ref="AD2" si="6">AA2</f>
        <v>2025</v>
      </c>
      <c r="AE2" s="71"/>
      <c r="AF2" s="72"/>
      <c r="AG2" s="70">
        <f t="shared" ref="AG2" si="7">AD2</f>
        <v>2025</v>
      </c>
      <c r="AH2" s="71"/>
      <c r="AI2" s="72"/>
      <c r="AJ2" s="70">
        <f t="shared" ref="AJ2" si="8">AG2</f>
        <v>2025</v>
      </c>
      <c r="AK2" s="71"/>
      <c r="AL2" s="72"/>
      <c r="AM2" s="70">
        <f t="shared" ref="AM2" si="9">AJ2</f>
        <v>2025</v>
      </c>
      <c r="AN2" s="71"/>
      <c r="AO2" s="72"/>
      <c r="AP2" s="70">
        <f t="shared" ref="AP2" si="10">AM2</f>
        <v>2025</v>
      </c>
      <c r="AQ2" s="71"/>
      <c r="AR2" s="72"/>
      <c r="AS2" s="70">
        <f t="shared" ref="AS2" si="11">AP2</f>
        <v>2025</v>
      </c>
      <c r="AT2" s="71"/>
      <c r="AU2" s="72"/>
      <c r="AV2" s="70">
        <f t="shared" ref="AV2" si="12">AS2</f>
        <v>2025</v>
      </c>
      <c r="AW2" s="71"/>
      <c r="AX2" s="72"/>
      <c r="AY2" s="70">
        <f t="shared" ref="AY2" si="13">AV2</f>
        <v>2025</v>
      </c>
      <c r="AZ2" s="71"/>
      <c r="BA2" s="72"/>
      <c r="BB2" s="70">
        <f t="shared" ref="BB2" si="14">AY2</f>
        <v>2025</v>
      </c>
      <c r="BC2" s="71"/>
      <c r="BD2" s="72"/>
      <c r="BE2" s="70">
        <f t="shared" ref="BE2" si="15">BB2</f>
        <v>2025</v>
      </c>
      <c r="BF2" s="71"/>
      <c r="BG2" s="72"/>
      <c r="BH2" s="70">
        <f t="shared" ref="BH2" si="16">AV2</f>
        <v>2025</v>
      </c>
      <c r="BI2" s="71"/>
      <c r="BJ2" s="72"/>
      <c r="BK2" s="70">
        <f t="shared" ref="BK2" si="17">BH2</f>
        <v>2025</v>
      </c>
      <c r="BL2" s="71"/>
      <c r="BM2" s="72"/>
      <c r="BN2" s="70">
        <f t="shared" ref="BN2" si="18">BK2</f>
        <v>2025</v>
      </c>
      <c r="BO2" s="71"/>
      <c r="BP2" s="72"/>
      <c r="BQ2" s="70">
        <f t="shared" ref="BQ2" si="19">BN2</f>
        <v>2025</v>
      </c>
      <c r="BR2" s="71"/>
      <c r="BS2" s="72"/>
      <c r="BT2" s="70">
        <f t="shared" ref="BT2" si="20">BQ2</f>
        <v>2025</v>
      </c>
      <c r="BU2" s="71"/>
      <c r="BV2" s="72"/>
      <c r="BW2" s="70">
        <f t="shared" ref="BW2" si="21">BN2</f>
        <v>2025</v>
      </c>
      <c r="BX2" s="71"/>
      <c r="BY2" s="72"/>
      <c r="BZ2" s="70">
        <f t="shared" ref="BZ2" si="22">BW2</f>
        <v>2025</v>
      </c>
      <c r="CA2" s="71"/>
      <c r="CB2" s="72"/>
      <c r="CC2" s="70">
        <f t="shared" ref="CC2" si="23">BZ2</f>
        <v>2025</v>
      </c>
      <c r="CD2" s="71"/>
      <c r="CE2" s="72"/>
      <c r="CF2" s="70">
        <f t="shared" ref="CF2" si="24">CC2</f>
        <v>2025</v>
      </c>
      <c r="CG2" s="71"/>
      <c r="CH2" s="72"/>
      <c r="CI2" s="70">
        <f t="shared" ref="CI2" si="25">BW2</f>
        <v>2025</v>
      </c>
      <c r="CJ2" s="71"/>
      <c r="CK2" s="72"/>
      <c r="CL2" s="70">
        <f t="shared" ref="CL2" si="26">BZ2</f>
        <v>2025</v>
      </c>
      <c r="CM2" s="71"/>
      <c r="CN2" s="72"/>
      <c r="CO2" s="70">
        <f t="shared" ref="CO2" si="27">CC2</f>
        <v>2025</v>
      </c>
      <c r="CP2" s="71"/>
      <c r="CQ2" s="72"/>
      <c r="CR2" s="70">
        <f t="shared" ref="CR2" si="28">CF2</f>
        <v>2025</v>
      </c>
      <c r="CS2" s="71"/>
      <c r="CT2" s="72"/>
      <c r="CU2" s="70">
        <f t="shared" ref="CU2" si="29">CI2</f>
        <v>2025</v>
      </c>
      <c r="CV2" s="71"/>
      <c r="CW2" s="72"/>
      <c r="CX2" s="70">
        <f t="shared" ref="CX2" si="30">CR2</f>
        <v>2025</v>
      </c>
      <c r="CY2" s="71"/>
      <c r="CZ2" s="72"/>
      <c r="DA2" s="70">
        <f t="shared" ref="DA2" si="31">CU2</f>
        <v>2025</v>
      </c>
      <c r="DB2" s="71"/>
      <c r="DC2" s="72"/>
      <c r="DD2" s="70">
        <f t="shared" ref="DD2" si="32">CX2</f>
        <v>2025</v>
      </c>
      <c r="DE2" s="71"/>
      <c r="DF2" s="72"/>
    </row>
    <row r="3" spans="1:110" s="31" customFormat="1" ht="14.15" customHeight="1">
      <c r="A3" s="70"/>
      <c r="B3" s="72"/>
      <c r="C3" s="32" t="s">
        <v>72</v>
      </c>
      <c r="D3" s="33" t="s">
        <v>73</v>
      </c>
      <c r="E3" s="34" t="s">
        <v>74</v>
      </c>
      <c r="F3" s="32" t="s">
        <v>72</v>
      </c>
      <c r="G3" s="33" t="s">
        <v>73</v>
      </c>
      <c r="H3" s="34" t="s">
        <v>74</v>
      </c>
      <c r="I3" s="32" t="s">
        <v>72</v>
      </c>
      <c r="J3" s="33" t="s">
        <v>73</v>
      </c>
      <c r="K3" s="34" t="s">
        <v>74</v>
      </c>
      <c r="L3" s="32" t="s">
        <v>72</v>
      </c>
      <c r="M3" s="33" t="s">
        <v>73</v>
      </c>
      <c r="N3" s="34" t="s">
        <v>74</v>
      </c>
      <c r="O3" s="32" t="s">
        <v>72</v>
      </c>
      <c r="P3" s="33" t="s">
        <v>73</v>
      </c>
      <c r="Q3" s="34" t="s">
        <v>74</v>
      </c>
      <c r="R3" s="32" t="s">
        <v>72</v>
      </c>
      <c r="S3" s="33" t="s">
        <v>73</v>
      </c>
      <c r="T3" s="34" t="s">
        <v>74</v>
      </c>
      <c r="U3" s="32" t="s">
        <v>72</v>
      </c>
      <c r="V3" s="33" t="s">
        <v>73</v>
      </c>
      <c r="W3" s="34" t="s">
        <v>74</v>
      </c>
      <c r="X3" s="32" t="s">
        <v>72</v>
      </c>
      <c r="Y3" s="33" t="s">
        <v>73</v>
      </c>
      <c r="Z3" s="34" t="s">
        <v>74</v>
      </c>
      <c r="AA3" s="32" t="s">
        <v>72</v>
      </c>
      <c r="AB3" s="33" t="s">
        <v>73</v>
      </c>
      <c r="AC3" s="34" t="s">
        <v>74</v>
      </c>
      <c r="AD3" s="32" t="s">
        <v>72</v>
      </c>
      <c r="AE3" s="33" t="s">
        <v>73</v>
      </c>
      <c r="AF3" s="34" t="s">
        <v>74</v>
      </c>
      <c r="AG3" s="32" t="s">
        <v>72</v>
      </c>
      <c r="AH3" s="33" t="s">
        <v>73</v>
      </c>
      <c r="AI3" s="34" t="s">
        <v>74</v>
      </c>
      <c r="AJ3" s="32" t="s">
        <v>72</v>
      </c>
      <c r="AK3" s="33" t="s">
        <v>73</v>
      </c>
      <c r="AL3" s="34" t="s">
        <v>74</v>
      </c>
      <c r="AM3" s="32" t="s">
        <v>72</v>
      </c>
      <c r="AN3" s="33" t="s">
        <v>73</v>
      </c>
      <c r="AO3" s="34" t="s">
        <v>74</v>
      </c>
      <c r="AP3" s="32" t="s">
        <v>72</v>
      </c>
      <c r="AQ3" s="33" t="s">
        <v>73</v>
      </c>
      <c r="AR3" s="34" t="s">
        <v>74</v>
      </c>
      <c r="AS3" s="32" t="s">
        <v>72</v>
      </c>
      <c r="AT3" s="33" t="s">
        <v>73</v>
      </c>
      <c r="AU3" s="34" t="s">
        <v>74</v>
      </c>
      <c r="AV3" s="32" t="s">
        <v>72</v>
      </c>
      <c r="AW3" s="33" t="s">
        <v>73</v>
      </c>
      <c r="AX3" s="34" t="s">
        <v>74</v>
      </c>
      <c r="AY3" s="32" t="s">
        <v>72</v>
      </c>
      <c r="AZ3" s="33" t="s">
        <v>73</v>
      </c>
      <c r="BA3" s="34" t="s">
        <v>74</v>
      </c>
      <c r="BB3" s="32" t="s">
        <v>72</v>
      </c>
      <c r="BC3" s="33" t="s">
        <v>73</v>
      </c>
      <c r="BD3" s="34" t="s">
        <v>74</v>
      </c>
      <c r="BE3" s="32" t="s">
        <v>72</v>
      </c>
      <c r="BF3" s="33" t="s">
        <v>73</v>
      </c>
      <c r="BG3" s="34" t="s">
        <v>74</v>
      </c>
      <c r="BH3" s="32" t="s">
        <v>72</v>
      </c>
      <c r="BI3" s="33" t="s">
        <v>73</v>
      </c>
      <c r="BJ3" s="34" t="s">
        <v>74</v>
      </c>
      <c r="BK3" s="32" t="s">
        <v>72</v>
      </c>
      <c r="BL3" s="33" t="s">
        <v>73</v>
      </c>
      <c r="BM3" s="34" t="s">
        <v>74</v>
      </c>
      <c r="BN3" s="32" t="s">
        <v>72</v>
      </c>
      <c r="BO3" s="33" t="s">
        <v>73</v>
      </c>
      <c r="BP3" s="34" t="s">
        <v>74</v>
      </c>
      <c r="BQ3" s="32" t="s">
        <v>72</v>
      </c>
      <c r="BR3" s="33" t="s">
        <v>73</v>
      </c>
      <c r="BS3" s="34" t="s">
        <v>74</v>
      </c>
      <c r="BT3" s="32" t="s">
        <v>72</v>
      </c>
      <c r="BU3" s="33" t="s">
        <v>73</v>
      </c>
      <c r="BV3" s="34" t="s">
        <v>74</v>
      </c>
      <c r="BW3" s="32" t="s">
        <v>72</v>
      </c>
      <c r="BX3" s="33" t="s">
        <v>73</v>
      </c>
      <c r="BY3" s="34" t="s">
        <v>74</v>
      </c>
      <c r="BZ3" s="32" t="s">
        <v>72</v>
      </c>
      <c r="CA3" s="33" t="s">
        <v>73</v>
      </c>
      <c r="CB3" s="34" t="s">
        <v>74</v>
      </c>
      <c r="CC3" s="32" t="s">
        <v>72</v>
      </c>
      <c r="CD3" s="33" t="s">
        <v>73</v>
      </c>
      <c r="CE3" s="34" t="s">
        <v>74</v>
      </c>
      <c r="CF3" s="32" t="s">
        <v>72</v>
      </c>
      <c r="CG3" s="33" t="s">
        <v>73</v>
      </c>
      <c r="CH3" s="34" t="s">
        <v>74</v>
      </c>
      <c r="CI3" s="32" t="s">
        <v>72</v>
      </c>
      <c r="CJ3" s="33" t="s">
        <v>73</v>
      </c>
      <c r="CK3" s="34" t="s">
        <v>74</v>
      </c>
      <c r="CL3" s="32" t="s">
        <v>72</v>
      </c>
      <c r="CM3" s="33" t="s">
        <v>73</v>
      </c>
      <c r="CN3" s="34" t="s">
        <v>74</v>
      </c>
      <c r="CO3" s="32" t="s">
        <v>72</v>
      </c>
      <c r="CP3" s="33" t="s">
        <v>73</v>
      </c>
      <c r="CQ3" s="34" t="s">
        <v>74</v>
      </c>
      <c r="CR3" s="32" t="s">
        <v>72</v>
      </c>
      <c r="CS3" s="33" t="s">
        <v>73</v>
      </c>
      <c r="CT3" s="34" t="s">
        <v>74</v>
      </c>
      <c r="CU3" s="32" t="s">
        <v>72</v>
      </c>
      <c r="CV3" s="33" t="s">
        <v>73</v>
      </c>
      <c r="CW3" s="34" t="s">
        <v>74</v>
      </c>
      <c r="CX3" s="32" t="s">
        <v>72</v>
      </c>
      <c r="CY3" s="33" t="s">
        <v>73</v>
      </c>
      <c r="CZ3" s="34" t="s">
        <v>74</v>
      </c>
      <c r="DA3" s="32" t="s">
        <v>72</v>
      </c>
      <c r="DB3" s="33" t="s">
        <v>73</v>
      </c>
      <c r="DC3" s="34" t="s">
        <v>74</v>
      </c>
      <c r="DD3" s="32" t="s">
        <v>72</v>
      </c>
      <c r="DE3" s="33" t="s">
        <v>73</v>
      </c>
      <c r="DF3" s="34" t="s">
        <v>74</v>
      </c>
    </row>
    <row r="4" spans="1:110" ht="14.15" customHeight="1">
      <c r="A4" s="80">
        <v>10</v>
      </c>
      <c r="B4" s="30">
        <v>1</v>
      </c>
      <c r="C4" s="29">
        <v>50130</v>
      </c>
      <c r="D4" s="29">
        <v>52414</v>
      </c>
      <c r="E4" s="60">
        <f>IFERROR((C4/D4-1)*100,"")</f>
        <v>-4.3576143778379812</v>
      </c>
      <c r="F4" s="29">
        <v>22441</v>
      </c>
      <c r="G4" s="29">
        <v>21936</v>
      </c>
      <c r="H4" s="60">
        <f>IFERROR((F4/G4-1)*100,"")</f>
        <v>2.3021517140773051</v>
      </c>
      <c r="I4" s="29">
        <v>5621</v>
      </c>
      <c r="J4" s="29">
        <v>6286</v>
      </c>
      <c r="K4" s="60">
        <f>IFERROR((I4/J4-1)*100,"")</f>
        <v>-10.579064587973274</v>
      </c>
      <c r="L4" s="29">
        <v>2979</v>
      </c>
      <c r="M4" s="29">
        <v>3330</v>
      </c>
      <c r="N4" s="60">
        <f>IFERROR((L4/M4-1)*100,"")</f>
        <v>-10.540540540540544</v>
      </c>
      <c r="O4" s="29">
        <v>871</v>
      </c>
      <c r="P4" s="29">
        <v>1027</v>
      </c>
      <c r="Q4" s="60">
        <f>IFERROR((O4/P4-1)*100,"")</f>
        <v>-15.189873417721522</v>
      </c>
      <c r="R4" s="29">
        <v>456</v>
      </c>
      <c r="S4" s="29">
        <v>725</v>
      </c>
      <c r="T4" s="60">
        <f>IFERROR((R4/S4-1)*100,"")</f>
        <v>-37.103448275862071</v>
      </c>
      <c r="U4" s="29">
        <v>1379</v>
      </c>
      <c r="V4" s="29">
        <v>1166</v>
      </c>
      <c r="W4" s="60">
        <f>IFERROR((U4/V4-1)*100,"")</f>
        <v>18.267581475128637</v>
      </c>
      <c r="X4" s="29">
        <v>1189</v>
      </c>
      <c r="Y4" s="29">
        <v>1074</v>
      </c>
      <c r="Z4" s="60">
        <f>IFERROR((X4/Y4-1)*100,"")</f>
        <v>10.707635009310978</v>
      </c>
      <c r="AA4" s="29">
        <v>531</v>
      </c>
      <c r="AB4" s="29">
        <v>713</v>
      </c>
      <c r="AC4" s="60">
        <f>IFERROR((AA4/AB4-1)*100,"")</f>
        <v>-25.525946704067326</v>
      </c>
      <c r="AD4" s="29">
        <v>851</v>
      </c>
      <c r="AE4" s="29">
        <v>593</v>
      </c>
      <c r="AF4" s="60">
        <f>IFERROR((AD4/AE4-1)*100,"")</f>
        <v>43.507588532883631</v>
      </c>
      <c r="AG4" s="29">
        <v>912</v>
      </c>
      <c r="AH4" s="29">
        <v>1045</v>
      </c>
      <c r="AI4" s="60">
        <f>IFERROR((AG4/AH4-1)*100,"")</f>
        <v>-12.727272727272732</v>
      </c>
      <c r="AJ4" s="29">
        <v>512</v>
      </c>
      <c r="AK4" s="29">
        <v>331</v>
      </c>
      <c r="AL4" s="60">
        <f>IFERROR((AJ4/AK4-1)*100,"")</f>
        <v>54.682779456193352</v>
      </c>
      <c r="AM4" s="29">
        <v>224</v>
      </c>
      <c r="AN4" s="29">
        <v>252</v>
      </c>
      <c r="AO4" s="60">
        <f>IFERROR((AM4/AN4-1)*100,"")</f>
        <v>-11.111111111111116</v>
      </c>
      <c r="AP4" s="29">
        <v>56</v>
      </c>
      <c r="AQ4" s="29">
        <v>176</v>
      </c>
      <c r="AR4" s="60">
        <f>IFERROR((AP4/AQ4-1)*100,"")</f>
        <v>-68.181818181818187</v>
      </c>
      <c r="AS4" s="29">
        <v>86</v>
      </c>
      <c r="AT4" s="29">
        <v>225</v>
      </c>
      <c r="AU4" s="60">
        <f>IFERROR((AS4/AT4-1)*100,"")</f>
        <v>-61.777777777777779</v>
      </c>
      <c r="AV4" s="29">
        <v>121</v>
      </c>
      <c r="AW4" s="29">
        <v>78</v>
      </c>
      <c r="AX4" s="60">
        <f>IFERROR((AV4/AW4-1)*100,"")</f>
        <v>55.128205128205131</v>
      </c>
      <c r="AY4" s="29">
        <v>32</v>
      </c>
      <c r="AZ4" s="29">
        <v>23</v>
      </c>
      <c r="BA4" s="60">
        <f>IFERROR((AY4/AZ4-1)*100,"")</f>
        <v>39.130434782608688</v>
      </c>
      <c r="BB4" s="29">
        <v>73</v>
      </c>
      <c r="BC4" s="29">
        <v>33</v>
      </c>
      <c r="BD4" s="60">
        <f>IFERROR((BB4/BC4-1)*100,"")</f>
        <v>121.21212121212119</v>
      </c>
      <c r="BE4" s="29">
        <v>1</v>
      </c>
      <c r="BF4" s="29">
        <v>10</v>
      </c>
      <c r="BG4" s="60">
        <f>IFERROR((BE4/BF4-1)*100,"")</f>
        <v>-90</v>
      </c>
      <c r="BH4" s="29">
        <v>171</v>
      </c>
      <c r="BI4" s="29">
        <v>113</v>
      </c>
      <c r="BJ4" s="60">
        <f>IFERROR((BH4/BI4-1)*100,"")</f>
        <v>51.327433628318573</v>
      </c>
      <c r="BK4" s="29">
        <v>4251</v>
      </c>
      <c r="BL4" s="29">
        <v>4930</v>
      </c>
      <c r="BM4" s="60">
        <f>IFERROR((BK4/BL4-1)*100,"")</f>
        <v>-13.772819472616638</v>
      </c>
      <c r="BN4" s="29">
        <v>812</v>
      </c>
      <c r="BO4" s="29">
        <v>1126</v>
      </c>
      <c r="BP4" s="60">
        <f>IFERROR((BN4/BO4-1)*100,"")</f>
        <v>-27.886323268206038</v>
      </c>
      <c r="BQ4" s="29">
        <v>263</v>
      </c>
      <c r="BR4" s="29">
        <v>334</v>
      </c>
      <c r="BS4" s="60">
        <f>IFERROR((BQ4/BR4-1)*100,"")</f>
        <v>-21.257485029940113</v>
      </c>
      <c r="BT4" s="29">
        <v>102</v>
      </c>
      <c r="BU4" s="29">
        <v>97</v>
      </c>
      <c r="BV4" s="60">
        <f>IFERROR((BT4/BU4-1)*100,"")</f>
        <v>5.1546391752577359</v>
      </c>
      <c r="BW4" s="29">
        <v>486</v>
      </c>
      <c r="BX4" s="29">
        <v>371</v>
      </c>
      <c r="BY4" s="60">
        <f>IFERROR((BW4/BX4-1)*100,"")</f>
        <v>30.997304582210241</v>
      </c>
      <c r="BZ4" s="29">
        <v>489</v>
      </c>
      <c r="CA4" s="29">
        <v>845</v>
      </c>
      <c r="CB4" s="60">
        <f>IFERROR((BZ4/CA4-1)*100,"")</f>
        <v>-42.130177514792898</v>
      </c>
      <c r="CC4" s="29">
        <v>586</v>
      </c>
      <c r="CD4" s="29">
        <v>616</v>
      </c>
      <c r="CE4" s="60">
        <f>IFERROR((CC4/CD4-1)*100,"")</f>
        <v>-4.870129870129869</v>
      </c>
      <c r="CF4" s="29">
        <v>521</v>
      </c>
      <c r="CG4" s="29">
        <v>642</v>
      </c>
      <c r="CH4" s="60">
        <f>IFERROR((CF4/CG4-1)*100,"")</f>
        <v>-18.847352024922117</v>
      </c>
      <c r="CI4" s="29">
        <v>240</v>
      </c>
      <c r="CJ4" s="29">
        <v>192</v>
      </c>
      <c r="CK4" s="60">
        <f>IFERROR((CI4/CJ4-1)*100,"")</f>
        <v>25</v>
      </c>
      <c r="CL4" s="29">
        <v>208</v>
      </c>
      <c r="CM4" s="29">
        <v>76</v>
      </c>
      <c r="CN4" s="60">
        <f>IFERROR((CL4/CM4-1)*100,"")</f>
        <v>173.68421052631581</v>
      </c>
      <c r="CO4" s="29">
        <v>91</v>
      </c>
      <c r="CP4" s="29">
        <v>65</v>
      </c>
      <c r="CQ4" s="60">
        <f>IFERROR((CO4/CP4-1)*100,"")</f>
        <v>39.999999999999993</v>
      </c>
      <c r="CR4" s="29">
        <v>156</v>
      </c>
      <c r="CS4" s="29">
        <v>183</v>
      </c>
      <c r="CT4" s="60">
        <f>IFERROR((CR4/CS4-1)*100,"")</f>
        <v>-14.754098360655743</v>
      </c>
      <c r="CU4" s="29">
        <v>69</v>
      </c>
      <c r="CV4" s="29">
        <v>80</v>
      </c>
      <c r="CW4" s="60">
        <f>IFERROR((CU4/CV4-1)*100,"")</f>
        <v>-13.749999999999996</v>
      </c>
      <c r="CX4" s="29">
        <v>701</v>
      </c>
      <c r="CY4" s="29">
        <v>1408</v>
      </c>
      <c r="CZ4" s="60">
        <f>IFERROR((CX4/CY4-1)*100,"")</f>
        <v>-50.213068181818187</v>
      </c>
      <c r="DA4" s="29">
        <v>80</v>
      </c>
      <c r="DB4" s="29">
        <v>245</v>
      </c>
      <c r="DC4" s="60">
        <f>IFERROR((DA4/DB4-1)*100,"")</f>
        <v>-67.34693877551021</v>
      </c>
      <c r="DD4" s="29">
        <v>2675</v>
      </c>
      <c r="DE4" s="29">
        <v>2134</v>
      </c>
      <c r="DF4" s="60">
        <f>IFERROR((DD4/DE4-1)*100,"")</f>
        <v>25.35145267104031</v>
      </c>
    </row>
    <row r="5" spans="1:110" ht="14.15" customHeight="1">
      <c r="A5" s="81"/>
      <c r="B5" s="30">
        <v>2</v>
      </c>
      <c r="C5" s="29">
        <v>46923</v>
      </c>
      <c r="D5" s="29">
        <v>52837</v>
      </c>
      <c r="E5" s="60">
        <f t="shared" ref="E5:E26" si="33">IFERROR((C5/D5-1)*100,"")</f>
        <v>-11.192914056437719</v>
      </c>
      <c r="F5" s="29">
        <v>20829</v>
      </c>
      <c r="G5" s="29">
        <v>22346</v>
      </c>
      <c r="H5" s="60">
        <f t="shared" ref="H5:H26" si="34">IFERROR((F5/G5-1)*100,"")</f>
        <v>-6.7886870133357142</v>
      </c>
      <c r="I5" s="29">
        <v>3441</v>
      </c>
      <c r="J5" s="29">
        <v>7184</v>
      </c>
      <c r="K5" s="60">
        <f t="shared" ref="K5:K26" si="35">IFERROR((I5/J5-1)*100,"")</f>
        <v>-52.101893095768382</v>
      </c>
      <c r="L5" s="29">
        <v>3731</v>
      </c>
      <c r="M5" s="29">
        <v>3770</v>
      </c>
      <c r="N5" s="60">
        <f t="shared" ref="N5:N26" si="36">IFERROR((L5/M5-1)*100,"")</f>
        <v>-1.0344827586206917</v>
      </c>
      <c r="O5" s="29">
        <v>651</v>
      </c>
      <c r="P5" s="29">
        <v>880</v>
      </c>
      <c r="Q5" s="60">
        <f t="shared" ref="Q5:Q26" si="37">IFERROR((O5/P5-1)*100,"")</f>
        <v>-26.022727272727273</v>
      </c>
      <c r="R5" s="29">
        <v>647</v>
      </c>
      <c r="S5" s="29">
        <v>993</v>
      </c>
      <c r="T5" s="60">
        <f t="shared" ref="T5:T26" si="38">IFERROR((R5/S5-1)*100,"")</f>
        <v>-34.843907351460224</v>
      </c>
      <c r="U5" s="29">
        <v>1194</v>
      </c>
      <c r="V5" s="29">
        <v>1224</v>
      </c>
      <c r="W5" s="60">
        <f t="shared" ref="W5:W26" si="39">IFERROR((U5/V5-1)*100,"")</f>
        <v>-2.4509803921568651</v>
      </c>
      <c r="X5" s="29">
        <v>925</v>
      </c>
      <c r="Y5" s="29">
        <v>927</v>
      </c>
      <c r="Z5" s="60">
        <f t="shared" ref="Z5:Z26" si="40">IFERROR((X5/Y5-1)*100,"")</f>
        <v>-0.21574973031284195</v>
      </c>
      <c r="AA5" s="29">
        <v>486</v>
      </c>
      <c r="AB5" s="29">
        <v>917</v>
      </c>
      <c r="AC5" s="60">
        <f t="shared" ref="AC5:AC26" si="41">IFERROR((AA5/AB5-1)*100,"")</f>
        <v>-47.001090512540898</v>
      </c>
      <c r="AD5" s="29">
        <v>560</v>
      </c>
      <c r="AE5" s="29">
        <v>662</v>
      </c>
      <c r="AF5" s="60">
        <f t="shared" ref="AF5:AF26" si="42">IFERROR((AD5/AE5-1)*100,"")</f>
        <v>-15.407854984894264</v>
      </c>
      <c r="AG5" s="29">
        <v>986</v>
      </c>
      <c r="AH5" s="29">
        <v>891</v>
      </c>
      <c r="AI5" s="60">
        <f t="shared" ref="AI5:AI26" si="43">IFERROR((AG5/AH5-1)*100,"")</f>
        <v>10.662177328844002</v>
      </c>
      <c r="AJ5" s="29">
        <v>372</v>
      </c>
      <c r="AK5" s="29">
        <v>265</v>
      </c>
      <c r="AL5" s="60">
        <f t="shared" ref="AL5:AL26" si="44">IFERROR((AJ5/AK5-1)*100,"")</f>
        <v>40.377358490566031</v>
      </c>
      <c r="AM5" s="29">
        <v>422</v>
      </c>
      <c r="AN5" s="29">
        <v>444</v>
      </c>
      <c r="AO5" s="60">
        <f t="shared" ref="AO5:AO26" si="45">IFERROR((AM5/AN5-1)*100,"")</f>
        <v>-4.9549549549549603</v>
      </c>
      <c r="AP5" s="29">
        <v>167</v>
      </c>
      <c r="AQ5" s="29">
        <v>129</v>
      </c>
      <c r="AR5" s="60">
        <f t="shared" ref="AR5:AR26" si="46">IFERROR((AP5/AQ5-1)*100,"")</f>
        <v>29.457364341085281</v>
      </c>
      <c r="AS5" s="29">
        <v>111</v>
      </c>
      <c r="AT5" s="29">
        <v>133</v>
      </c>
      <c r="AU5" s="60">
        <f t="shared" ref="AU5:AU26" si="47">IFERROR((AS5/AT5-1)*100,"")</f>
        <v>-16.541353383458645</v>
      </c>
      <c r="AV5" s="29">
        <v>88</v>
      </c>
      <c r="AW5" s="29">
        <v>170</v>
      </c>
      <c r="AX5" s="60">
        <f t="shared" ref="AX5:AX26" si="48">IFERROR((AV5/AW5-1)*100,"")</f>
        <v>-48.235294117647051</v>
      </c>
      <c r="AY5" s="29">
        <v>6</v>
      </c>
      <c r="AZ5" s="29">
        <v>34</v>
      </c>
      <c r="BA5" s="60">
        <f t="shared" ref="BA5:BA31" si="49">IFERROR((AY5/AZ5-1)*100,"")</f>
        <v>-82.35294117647058</v>
      </c>
      <c r="BB5" s="29">
        <v>60</v>
      </c>
      <c r="BC5" s="29">
        <v>101</v>
      </c>
      <c r="BD5" s="60">
        <f t="shared" ref="BD5:BD31" si="50">IFERROR((BB5/BC5-1)*100,"")</f>
        <v>-40.594059405940598</v>
      </c>
      <c r="BE5" s="29">
        <v>0</v>
      </c>
      <c r="BF5" s="29">
        <v>7</v>
      </c>
      <c r="BG5" s="60">
        <f t="shared" ref="BG5:BG31" si="51">IFERROR((BE5/BF5-1)*100,"")</f>
        <v>-100</v>
      </c>
      <c r="BH5" s="29">
        <v>79</v>
      </c>
      <c r="BI5" s="29">
        <v>136</v>
      </c>
      <c r="BJ5" s="60">
        <f t="shared" ref="BJ5:BJ26" si="52">IFERROR((BH5/BI5-1)*100,"")</f>
        <v>-41.911764705882348</v>
      </c>
      <c r="BK5" s="29">
        <v>4195</v>
      </c>
      <c r="BL5" s="29">
        <v>4913</v>
      </c>
      <c r="BM5" s="60">
        <f t="shared" ref="BM5:BM26" si="53">IFERROR((BK5/BL5-1)*100,"")</f>
        <v>-14.614288622023208</v>
      </c>
      <c r="BN5" s="29">
        <v>965</v>
      </c>
      <c r="BO5" s="29">
        <v>849</v>
      </c>
      <c r="BP5" s="60">
        <f t="shared" ref="BP5:BP26" si="54">IFERROR((BN5/BO5-1)*100,"")</f>
        <v>13.663133097762081</v>
      </c>
      <c r="BQ5" s="29">
        <v>255</v>
      </c>
      <c r="BR5" s="29">
        <v>254</v>
      </c>
      <c r="BS5" s="60">
        <f t="shared" ref="BS5:BS31" si="55">IFERROR((BQ5/BR5-1)*100,"")</f>
        <v>0.3937007874015741</v>
      </c>
      <c r="BT5" s="29">
        <v>134</v>
      </c>
      <c r="BU5" s="29">
        <v>127</v>
      </c>
      <c r="BV5" s="60">
        <f t="shared" ref="BV5:BV31" si="56">IFERROR((BT5/BU5-1)*100,"")</f>
        <v>5.5118110236220375</v>
      </c>
      <c r="BW5" s="29">
        <v>662</v>
      </c>
      <c r="BX5" s="29">
        <v>384</v>
      </c>
      <c r="BY5" s="60">
        <f t="shared" ref="BY5:BY26" si="57">IFERROR((BW5/BX5-1)*100,"")</f>
        <v>72.395833333333329</v>
      </c>
      <c r="BZ5" s="29">
        <v>505</v>
      </c>
      <c r="CA5" s="29">
        <v>398</v>
      </c>
      <c r="CB5" s="60">
        <f t="shared" ref="CB5:CB26" si="58">IFERROR((BZ5/CA5-1)*100,"")</f>
        <v>26.884422110552777</v>
      </c>
      <c r="CC5" s="29">
        <v>676</v>
      </c>
      <c r="CD5" s="29">
        <v>556</v>
      </c>
      <c r="CE5" s="60">
        <f t="shared" ref="CE5:CE26" si="59">IFERROR((CC5/CD5-1)*100,"")</f>
        <v>21.582733812949641</v>
      </c>
      <c r="CF5" s="29">
        <v>694</v>
      </c>
      <c r="CG5" s="29">
        <v>523</v>
      </c>
      <c r="CH5" s="60">
        <f t="shared" ref="CH5:CH26" si="60">IFERROR((CF5/CG5-1)*100,"")</f>
        <v>32.695984703632888</v>
      </c>
      <c r="CI5" s="29">
        <v>262</v>
      </c>
      <c r="CJ5" s="29">
        <v>272</v>
      </c>
      <c r="CK5" s="60">
        <f t="shared" ref="CK5:CK31" si="61">IFERROR((CI5/CJ5-1)*100,"")</f>
        <v>-3.6764705882352922</v>
      </c>
      <c r="CL5" s="29">
        <v>202</v>
      </c>
      <c r="CM5" s="29">
        <v>132</v>
      </c>
      <c r="CN5" s="60">
        <f t="shared" ref="CN5:CN31" si="62">IFERROR((CL5/CM5-1)*100,"")</f>
        <v>53.030303030303031</v>
      </c>
      <c r="CO5" s="29">
        <v>69</v>
      </c>
      <c r="CP5" s="29">
        <v>67</v>
      </c>
      <c r="CQ5" s="60">
        <f t="shared" ref="CQ5:CQ31" si="63">IFERROR((CO5/CP5-1)*100,"")</f>
        <v>2.9850746268656803</v>
      </c>
      <c r="CR5" s="29">
        <v>131</v>
      </c>
      <c r="CS5" s="29">
        <v>136</v>
      </c>
      <c r="CT5" s="60">
        <f t="shared" ref="CT5:CT26" si="64">IFERROR((CR5/CS5-1)*100,"")</f>
        <v>-3.6764705882352922</v>
      </c>
      <c r="CU5" s="29">
        <v>78</v>
      </c>
      <c r="CV5" s="29">
        <v>32</v>
      </c>
      <c r="CW5" s="60">
        <f t="shared" ref="CW5:CW31" si="65">IFERROR((CU5/CV5-1)*100,"")</f>
        <v>143.75</v>
      </c>
      <c r="CX5" s="29">
        <v>918</v>
      </c>
      <c r="CY5" s="29">
        <v>625</v>
      </c>
      <c r="CZ5" s="60">
        <f t="shared" ref="CZ5:CZ26" si="66">IFERROR((CX5/CY5-1)*100,"")</f>
        <v>46.88000000000001</v>
      </c>
      <c r="DA5" s="29">
        <v>136</v>
      </c>
      <c r="DB5" s="29">
        <v>116</v>
      </c>
      <c r="DC5" s="60">
        <f t="shared" ref="DC5:DC31" si="67">IFERROR((DA5/DB5-1)*100,"")</f>
        <v>17.241379310344819</v>
      </c>
      <c r="DD5" s="29">
        <v>2352</v>
      </c>
      <c r="DE5" s="29">
        <v>2382</v>
      </c>
      <c r="DF5" s="60">
        <f t="shared" ref="DF5:DF31" si="68">IFERROR((DD5/DE5-1)*100,"")</f>
        <v>-1.2594458438287104</v>
      </c>
    </row>
    <row r="6" spans="1:110" ht="14.15" customHeight="1">
      <c r="A6" s="81"/>
      <c r="B6" s="30">
        <v>3</v>
      </c>
      <c r="C6" s="29">
        <v>56125</v>
      </c>
      <c r="D6" s="29">
        <v>54600</v>
      </c>
      <c r="E6" s="60">
        <f t="shared" si="33"/>
        <v>2.7930402930402831</v>
      </c>
      <c r="F6" s="29">
        <v>20190</v>
      </c>
      <c r="G6" s="29">
        <v>22315</v>
      </c>
      <c r="H6" s="60">
        <f t="shared" si="34"/>
        <v>-9.5227425498543568</v>
      </c>
      <c r="I6" s="29">
        <v>6352</v>
      </c>
      <c r="J6" s="29">
        <v>9037</v>
      </c>
      <c r="K6" s="60">
        <f t="shared" si="35"/>
        <v>-29.711187340931723</v>
      </c>
      <c r="L6" s="29">
        <v>6823</v>
      </c>
      <c r="M6" s="29">
        <v>3429</v>
      </c>
      <c r="N6" s="60">
        <f t="shared" si="36"/>
        <v>98.979294254884806</v>
      </c>
      <c r="O6" s="29">
        <v>937</v>
      </c>
      <c r="P6" s="29">
        <v>992</v>
      </c>
      <c r="Q6" s="60">
        <f t="shared" si="37"/>
        <v>-5.5443548387096753</v>
      </c>
      <c r="R6" s="29">
        <v>815</v>
      </c>
      <c r="S6" s="29">
        <v>915</v>
      </c>
      <c r="T6" s="60">
        <f t="shared" si="38"/>
        <v>-10.928961748633881</v>
      </c>
      <c r="U6" s="29">
        <v>1882</v>
      </c>
      <c r="V6" s="29">
        <v>1870</v>
      </c>
      <c r="W6" s="60">
        <f t="shared" si="39"/>
        <v>0.64171122994651775</v>
      </c>
      <c r="X6" s="29">
        <v>1227</v>
      </c>
      <c r="Y6" s="29">
        <v>879</v>
      </c>
      <c r="Z6" s="60">
        <f t="shared" si="40"/>
        <v>39.590443686006815</v>
      </c>
      <c r="AA6" s="29">
        <v>796</v>
      </c>
      <c r="AB6" s="29">
        <v>794</v>
      </c>
      <c r="AC6" s="60">
        <f t="shared" si="41"/>
        <v>0.25188916876575096</v>
      </c>
      <c r="AD6" s="29">
        <v>507</v>
      </c>
      <c r="AE6" s="29">
        <v>530</v>
      </c>
      <c r="AF6" s="60">
        <f t="shared" si="42"/>
        <v>-4.3396226415094326</v>
      </c>
      <c r="AG6" s="29">
        <v>1193</v>
      </c>
      <c r="AH6" s="29">
        <v>1242</v>
      </c>
      <c r="AI6" s="60">
        <f t="shared" si="43"/>
        <v>-3.9452495974235058</v>
      </c>
      <c r="AJ6" s="29">
        <v>395</v>
      </c>
      <c r="AK6" s="29">
        <v>345</v>
      </c>
      <c r="AL6" s="60">
        <f t="shared" si="44"/>
        <v>14.492753623188403</v>
      </c>
      <c r="AM6" s="29">
        <v>530</v>
      </c>
      <c r="AN6" s="29">
        <v>345</v>
      </c>
      <c r="AO6" s="60">
        <f t="shared" si="45"/>
        <v>53.623188405797094</v>
      </c>
      <c r="AP6" s="29">
        <v>185</v>
      </c>
      <c r="AQ6" s="29">
        <v>329</v>
      </c>
      <c r="AR6" s="60">
        <f t="shared" si="46"/>
        <v>-43.768996960486319</v>
      </c>
      <c r="AS6" s="29">
        <v>168</v>
      </c>
      <c r="AT6" s="29">
        <v>161</v>
      </c>
      <c r="AU6" s="60">
        <f t="shared" si="47"/>
        <v>4.3478260869565188</v>
      </c>
      <c r="AV6" s="29">
        <v>145</v>
      </c>
      <c r="AW6" s="29">
        <v>65</v>
      </c>
      <c r="AX6" s="60">
        <f t="shared" si="48"/>
        <v>123.07692307692308</v>
      </c>
      <c r="AY6" s="29">
        <v>41</v>
      </c>
      <c r="AZ6" s="29">
        <v>10</v>
      </c>
      <c r="BA6" s="60">
        <f t="shared" si="49"/>
        <v>309.99999999999994</v>
      </c>
      <c r="BB6" s="29">
        <v>74</v>
      </c>
      <c r="BC6" s="29">
        <v>47</v>
      </c>
      <c r="BD6" s="60">
        <f t="shared" si="50"/>
        <v>57.446808510638306</v>
      </c>
      <c r="BE6" s="29">
        <v>1</v>
      </c>
      <c r="BF6" s="29">
        <v>1</v>
      </c>
      <c r="BG6" s="60">
        <f t="shared" si="51"/>
        <v>0</v>
      </c>
      <c r="BH6" s="29">
        <v>195</v>
      </c>
      <c r="BI6" s="29">
        <v>77</v>
      </c>
      <c r="BJ6" s="60">
        <f t="shared" si="52"/>
        <v>153.24675324675323</v>
      </c>
      <c r="BK6" s="29">
        <v>4776</v>
      </c>
      <c r="BL6" s="29">
        <v>4456</v>
      </c>
      <c r="BM6" s="60">
        <f t="shared" si="53"/>
        <v>7.1813285457809739</v>
      </c>
      <c r="BN6" s="29">
        <v>1144</v>
      </c>
      <c r="BO6" s="29">
        <v>881</v>
      </c>
      <c r="BP6" s="60">
        <f t="shared" si="54"/>
        <v>29.852440408626556</v>
      </c>
      <c r="BQ6" s="29">
        <v>296</v>
      </c>
      <c r="BR6" s="29">
        <v>204</v>
      </c>
      <c r="BS6" s="60">
        <f t="shared" si="55"/>
        <v>45.098039215686271</v>
      </c>
      <c r="BT6" s="29">
        <v>118</v>
      </c>
      <c r="BU6" s="29">
        <v>80</v>
      </c>
      <c r="BV6" s="60">
        <f t="shared" si="56"/>
        <v>47.500000000000007</v>
      </c>
      <c r="BW6" s="29">
        <v>753</v>
      </c>
      <c r="BX6" s="29">
        <v>724</v>
      </c>
      <c r="BY6" s="60">
        <f t="shared" si="57"/>
        <v>4.0055248618784622</v>
      </c>
      <c r="BZ6" s="29">
        <v>539</v>
      </c>
      <c r="CA6" s="29">
        <v>407</v>
      </c>
      <c r="CB6" s="60">
        <f t="shared" si="58"/>
        <v>32.432432432432435</v>
      </c>
      <c r="CC6" s="29">
        <v>872</v>
      </c>
      <c r="CD6" s="29">
        <v>557</v>
      </c>
      <c r="CE6" s="60">
        <f t="shared" si="59"/>
        <v>56.552962298025136</v>
      </c>
      <c r="CF6" s="29">
        <v>587</v>
      </c>
      <c r="CG6" s="29">
        <v>557</v>
      </c>
      <c r="CH6" s="60">
        <f t="shared" si="60"/>
        <v>5.3859964093357249</v>
      </c>
      <c r="CI6" s="29">
        <v>332</v>
      </c>
      <c r="CJ6" s="29">
        <v>210</v>
      </c>
      <c r="CK6" s="60">
        <f t="shared" si="61"/>
        <v>58.095238095238088</v>
      </c>
      <c r="CL6" s="29">
        <v>345</v>
      </c>
      <c r="CM6" s="29">
        <v>164</v>
      </c>
      <c r="CN6" s="60">
        <f t="shared" si="62"/>
        <v>110.36585365853657</v>
      </c>
      <c r="CO6" s="29">
        <v>97</v>
      </c>
      <c r="CP6" s="29">
        <v>57</v>
      </c>
      <c r="CQ6" s="60">
        <f t="shared" si="63"/>
        <v>70.175438596491219</v>
      </c>
      <c r="CR6" s="29">
        <v>244</v>
      </c>
      <c r="CS6" s="29">
        <v>128</v>
      </c>
      <c r="CT6" s="60">
        <f t="shared" si="64"/>
        <v>90.625</v>
      </c>
      <c r="CU6" s="29">
        <v>96</v>
      </c>
      <c r="CV6" s="29">
        <v>76</v>
      </c>
      <c r="CW6" s="60">
        <f t="shared" si="65"/>
        <v>26.315789473684205</v>
      </c>
      <c r="CX6" s="29">
        <v>649</v>
      </c>
      <c r="CY6" s="29">
        <v>917</v>
      </c>
      <c r="CZ6" s="60">
        <f t="shared" si="66"/>
        <v>-29.225736095965104</v>
      </c>
      <c r="DA6" s="29">
        <v>71</v>
      </c>
      <c r="DB6" s="29">
        <v>194</v>
      </c>
      <c r="DC6" s="60">
        <f t="shared" si="67"/>
        <v>-63.402061855670098</v>
      </c>
      <c r="DD6" s="29">
        <v>2866</v>
      </c>
      <c r="DE6" s="29">
        <v>1663</v>
      </c>
      <c r="DF6" s="60">
        <f t="shared" si="68"/>
        <v>72.339146121467238</v>
      </c>
    </row>
    <row r="7" spans="1:110" ht="14.15" customHeight="1">
      <c r="A7" s="81"/>
      <c r="B7" s="30">
        <v>4</v>
      </c>
      <c r="C7" s="29">
        <v>54142</v>
      </c>
      <c r="D7" s="29">
        <v>55195</v>
      </c>
      <c r="E7" s="60">
        <f t="shared" si="33"/>
        <v>-1.9077815019476363</v>
      </c>
      <c r="F7" s="29">
        <v>17454</v>
      </c>
      <c r="G7" s="29">
        <v>16514</v>
      </c>
      <c r="H7" s="60">
        <f t="shared" si="34"/>
        <v>5.6921400024221969</v>
      </c>
      <c r="I7" s="29">
        <v>6064</v>
      </c>
      <c r="J7" s="29">
        <v>12471</v>
      </c>
      <c r="K7" s="60">
        <f t="shared" si="35"/>
        <v>-51.375190441825033</v>
      </c>
      <c r="L7" s="29">
        <v>6957</v>
      </c>
      <c r="M7" s="29">
        <v>5558</v>
      </c>
      <c r="N7" s="60">
        <f t="shared" si="36"/>
        <v>25.170924793091043</v>
      </c>
      <c r="O7" s="29">
        <v>1641</v>
      </c>
      <c r="P7" s="29">
        <v>1617</v>
      </c>
      <c r="Q7" s="60">
        <f t="shared" si="37"/>
        <v>1.4842300556586308</v>
      </c>
      <c r="R7" s="29">
        <v>1126</v>
      </c>
      <c r="S7" s="29">
        <v>1177</v>
      </c>
      <c r="T7" s="60">
        <f t="shared" si="38"/>
        <v>-4.3330501274426503</v>
      </c>
      <c r="U7" s="29">
        <v>1853</v>
      </c>
      <c r="V7" s="29">
        <v>1517</v>
      </c>
      <c r="W7" s="60">
        <f t="shared" si="39"/>
        <v>22.14897824653923</v>
      </c>
      <c r="X7" s="29">
        <v>1010</v>
      </c>
      <c r="Y7" s="29">
        <v>945</v>
      </c>
      <c r="Z7" s="60">
        <f t="shared" si="40"/>
        <v>6.8783068783068835</v>
      </c>
      <c r="AA7" s="29">
        <v>965</v>
      </c>
      <c r="AB7" s="29">
        <v>1020</v>
      </c>
      <c r="AC7" s="60">
        <f t="shared" si="41"/>
        <v>-5.3921568627451011</v>
      </c>
      <c r="AD7" s="29">
        <v>770</v>
      </c>
      <c r="AE7" s="29">
        <v>709</v>
      </c>
      <c r="AF7" s="60">
        <f t="shared" si="42"/>
        <v>8.6036671368124207</v>
      </c>
      <c r="AG7" s="29">
        <v>1456</v>
      </c>
      <c r="AH7" s="29">
        <v>1289</v>
      </c>
      <c r="AI7" s="60">
        <f t="shared" si="43"/>
        <v>12.955779674166013</v>
      </c>
      <c r="AJ7" s="29">
        <v>324</v>
      </c>
      <c r="AK7" s="29">
        <v>161</v>
      </c>
      <c r="AL7" s="60">
        <f t="shared" si="44"/>
        <v>101.2422360248447</v>
      </c>
      <c r="AM7" s="29">
        <v>337</v>
      </c>
      <c r="AN7" s="29">
        <v>463</v>
      </c>
      <c r="AO7" s="60">
        <f t="shared" si="45"/>
        <v>-27.213822894168473</v>
      </c>
      <c r="AP7" s="29">
        <v>296</v>
      </c>
      <c r="AQ7" s="29">
        <v>88</v>
      </c>
      <c r="AR7" s="60">
        <f t="shared" si="46"/>
        <v>236.36363636363637</v>
      </c>
      <c r="AS7" s="29">
        <v>246</v>
      </c>
      <c r="AT7" s="29">
        <v>35</v>
      </c>
      <c r="AU7" s="60">
        <f t="shared" si="47"/>
        <v>602.85714285714289</v>
      </c>
      <c r="AV7" s="29">
        <v>118</v>
      </c>
      <c r="AW7" s="29">
        <v>195</v>
      </c>
      <c r="AX7" s="60">
        <f t="shared" si="48"/>
        <v>-39.487179487179489</v>
      </c>
      <c r="AY7" s="29">
        <v>16</v>
      </c>
      <c r="AZ7" s="29">
        <v>32</v>
      </c>
      <c r="BA7" s="60">
        <f t="shared" si="49"/>
        <v>-50</v>
      </c>
      <c r="BB7" s="29">
        <v>77</v>
      </c>
      <c r="BC7" s="29">
        <v>91</v>
      </c>
      <c r="BD7" s="60">
        <f t="shared" si="50"/>
        <v>-15.384615384615385</v>
      </c>
      <c r="BE7" s="29">
        <v>0</v>
      </c>
      <c r="BF7" s="29">
        <v>11</v>
      </c>
      <c r="BG7" s="60">
        <f t="shared" si="51"/>
        <v>-100</v>
      </c>
      <c r="BH7" s="29">
        <v>173</v>
      </c>
      <c r="BI7" s="29">
        <v>102</v>
      </c>
      <c r="BJ7" s="60">
        <f t="shared" si="52"/>
        <v>69.607843137254903</v>
      </c>
      <c r="BK7" s="29">
        <v>4724</v>
      </c>
      <c r="BL7" s="29">
        <v>4476</v>
      </c>
      <c r="BM7" s="60">
        <f t="shared" si="53"/>
        <v>5.5406613047363829</v>
      </c>
      <c r="BN7" s="29">
        <v>797</v>
      </c>
      <c r="BO7" s="29">
        <v>855</v>
      </c>
      <c r="BP7" s="60">
        <f t="shared" si="54"/>
        <v>-6.7836257309941477</v>
      </c>
      <c r="BQ7" s="29">
        <v>303</v>
      </c>
      <c r="BR7" s="29">
        <v>275</v>
      </c>
      <c r="BS7" s="60">
        <f t="shared" si="55"/>
        <v>10.18181818181818</v>
      </c>
      <c r="BT7" s="29">
        <v>172</v>
      </c>
      <c r="BU7" s="29">
        <v>166</v>
      </c>
      <c r="BV7" s="60">
        <f t="shared" si="56"/>
        <v>3.6144578313253017</v>
      </c>
      <c r="BW7" s="29">
        <v>596</v>
      </c>
      <c r="BX7" s="29">
        <v>441</v>
      </c>
      <c r="BY7" s="60">
        <f t="shared" si="57"/>
        <v>35.147392290249435</v>
      </c>
      <c r="BZ7" s="29">
        <v>615</v>
      </c>
      <c r="CA7" s="29">
        <v>489</v>
      </c>
      <c r="CB7" s="60">
        <f t="shared" si="58"/>
        <v>25.766871165644179</v>
      </c>
      <c r="CC7" s="29">
        <v>933</v>
      </c>
      <c r="CD7" s="29">
        <v>755</v>
      </c>
      <c r="CE7" s="60">
        <f t="shared" si="59"/>
        <v>23.576158940397352</v>
      </c>
      <c r="CF7" s="29">
        <v>625</v>
      </c>
      <c r="CG7" s="29">
        <v>566</v>
      </c>
      <c r="CH7" s="60">
        <f t="shared" si="60"/>
        <v>10.424028268551243</v>
      </c>
      <c r="CI7" s="29">
        <v>270</v>
      </c>
      <c r="CJ7" s="29">
        <v>204</v>
      </c>
      <c r="CK7" s="60">
        <f t="shared" si="61"/>
        <v>32.352941176470587</v>
      </c>
      <c r="CL7" s="29">
        <v>167</v>
      </c>
      <c r="CM7" s="29">
        <v>90</v>
      </c>
      <c r="CN7" s="60">
        <f t="shared" si="62"/>
        <v>85.555555555555557</v>
      </c>
      <c r="CO7" s="29">
        <v>105</v>
      </c>
      <c r="CP7" s="29">
        <v>79</v>
      </c>
      <c r="CQ7" s="60">
        <f t="shared" si="63"/>
        <v>32.911392405063289</v>
      </c>
      <c r="CR7" s="29">
        <v>193</v>
      </c>
      <c r="CS7" s="29">
        <v>170</v>
      </c>
      <c r="CT7" s="60">
        <f t="shared" si="64"/>
        <v>13.529411764705879</v>
      </c>
      <c r="CU7" s="29">
        <v>71</v>
      </c>
      <c r="CV7" s="29">
        <v>80</v>
      </c>
      <c r="CW7" s="60">
        <f t="shared" si="65"/>
        <v>-11.250000000000004</v>
      </c>
      <c r="CX7" s="29">
        <v>986</v>
      </c>
      <c r="CY7" s="29">
        <v>677</v>
      </c>
      <c r="CZ7" s="60">
        <f t="shared" si="66"/>
        <v>45.64254062038404</v>
      </c>
      <c r="DA7" s="29">
        <v>150</v>
      </c>
      <c r="DB7" s="29">
        <v>106</v>
      </c>
      <c r="DC7" s="60">
        <f t="shared" si="67"/>
        <v>41.50943396226414</v>
      </c>
      <c r="DD7" s="29">
        <v>2645</v>
      </c>
      <c r="DE7" s="29">
        <v>1905</v>
      </c>
      <c r="DF7" s="60">
        <f t="shared" si="68"/>
        <v>38.845144356955387</v>
      </c>
    </row>
    <row r="8" spans="1:110" ht="14.15" customHeight="1">
      <c r="A8" s="81"/>
      <c r="B8" s="30">
        <v>5</v>
      </c>
      <c r="C8" s="29">
        <v>41652</v>
      </c>
      <c r="D8" s="29">
        <v>42216</v>
      </c>
      <c r="E8" s="60">
        <f t="shared" si="33"/>
        <v>-1.3359863558840224</v>
      </c>
      <c r="F8" s="29">
        <v>11560</v>
      </c>
      <c r="G8" s="29">
        <v>10601</v>
      </c>
      <c r="H8" s="60">
        <f t="shared" si="34"/>
        <v>9.0463163852466657</v>
      </c>
      <c r="I8" s="29">
        <v>4008</v>
      </c>
      <c r="J8" s="29">
        <v>8150</v>
      </c>
      <c r="K8" s="60">
        <f t="shared" si="35"/>
        <v>-50.822085889570559</v>
      </c>
      <c r="L8" s="29">
        <v>6014</v>
      </c>
      <c r="M8" s="29">
        <v>3924</v>
      </c>
      <c r="N8" s="60">
        <f t="shared" si="36"/>
        <v>53.261977573904183</v>
      </c>
      <c r="O8" s="29">
        <v>1202</v>
      </c>
      <c r="P8" s="29">
        <v>1949</v>
      </c>
      <c r="Q8" s="60">
        <f t="shared" si="37"/>
        <v>-38.327347357619288</v>
      </c>
      <c r="R8" s="29">
        <v>850</v>
      </c>
      <c r="S8" s="29">
        <v>822</v>
      </c>
      <c r="T8" s="60">
        <f t="shared" si="38"/>
        <v>3.4063260340632562</v>
      </c>
      <c r="U8" s="29">
        <v>1466</v>
      </c>
      <c r="V8" s="29">
        <v>1066</v>
      </c>
      <c r="W8" s="60">
        <f t="shared" si="39"/>
        <v>37.523452157598491</v>
      </c>
      <c r="X8" s="29">
        <v>657</v>
      </c>
      <c r="Y8" s="29">
        <v>852</v>
      </c>
      <c r="Z8" s="60">
        <f t="shared" si="40"/>
        <v>-22.887323943661976</v>
      </c>
      <c r="AA8" s="29">
        <v>691</v>
      </c>
      <c r="AB8" s="29">
        <v>842</v>
      </c>
      <c r="AC8" s="60">
        <f t="shared" si="41"/>
        <v>-17.933491686460812</v>
      </c>
      <c r="AD8" s="29">
        <v>604</v>
      </c>
      <c r="AE8" s="29">
        <v>555</v>
      </c>
      <c r="AF8" s="60">
        <f t="shared" si="42"/>
        <v>8.8288288288288275</v>
      </c>
      <c r="AG8" s="29">
        <v>1058</v>
      </c>
      <c r="AH8" s="29">
        <v>1239</v>
      </c>
      <c r="AI8" s="60">
        <f t="shared" si="43"/>
        <v>-14.608555286521385</v>
      </c>
      <c r="AJ8" s="29">
        <v>359</v>
      </c>
      <c r="AK8" s="29">
        <v>271</v>
      </c>
      <c r="AL8" s="60">
        <f t="shared" si="44"/>
        <v>32.47232472324724</v>
      </c>
      <c r="AM8" s="29">
        <v>367</v>
      </c>
      <c r="AN8" s="29">
        <v>358</v>
      </c>
      <c r="AO8" s="60">
        <f t="shared" si="45"/>
        <v>2.5139664804469275</v>
      </c>
      <c r="AP8" s="29">
        <v>145</v>
      </c>
      <c r="AQ8" s="29">
        <v>144</v>
      </c>
      <c r="AR8" s="60">
        <f t="shared" si="46"/>
        <v>0.69444444444444198</v>
      </c>
      <c r="AS8" s="29">
        <v>147</v>
      </c>
      <c r="AT8" s="29">
        <v>207</v>
      </c>
      <c r="AU8" s="60">
        <f t="shared" si="47"/>
        <v>-28.985507246376805</v>
      </c>
      <c r="AV8" s="29">
        <v>141</v>
      </c>
      <c r="AW8" s="29">
        <v>96</v>
      </c>
      <c r="AX8" s="60">
        <f t="shared" si="48"/>
        <v>46.875</v>
      </c>
      <c r="AY8" s="29">
        <v>32</v>
      </c>
      <c r="AZ8" s="29">
        <v>18</v>
      </c>
      <c r="BA8" s="60">
        <f t="shared" si="49"/>
        <v>77.777777777777771</v>
      </c>
      <c r="BB8" s="29">
        <v>72</v>
      </c>
      <c r="BC8" s="29">
        <v>57</v>
      </c>
      <c r="BD8" s="60">
        <f t="shared" si="50"/>
        <v>26.315789473684205</v>
      </c>
      <c r="BE8" s="29">
        <v>2</v>
      </c>
      <c r="BF8" s="29">
        <v>0</v>
      </c>
      <c r="BG8" s="60" t="str">
        <f t="shared" si="51"/>
        <v/>
      </c>
      <c r="BH8" s="29">
        <v>169</v>
      </c>
      <c r="BI8" s="29">
        <v>103</v>
      </c>
      <c r="BJ8" s="60">
        <f t="shared" si="52"/>
        <v>64.077669902912618</v>
      </c>
      <c r="BK8" s="29">
        <v>4637</v>
      </c>
      <c r="BL8" s="29">
        <v>4544</v>
      </c>
      <c r="BM8" s="60">
        <f t="shared" si="53"/>
        <v>2.0466549295774739</v>
      </c>
      <c r="BN8" s="29">
        <v>1150</v>
      </c>
      <c r="BO8" s="29">
        <v>896</v>
      </c>
      <c r="BP8" s="60">
        <f t="shared" si="54"/>
        <v>28.348214285714278</v>
      </c>
      <c r="BQ8" s="29">
        <v>303</v>
      </c>
      <c r="BR8" s="29">
        <v>227</v>
      </c>
      <c r="BS8" s="60">
        <f t="shared" si="55"/>
        <v>33.480176211453738</v>
      </c>
      <c r="BT8" s="29">
        <v>130</v>
      </c>
      <c r="BU8" s="29">
        <v>73</v>
      </c>
      <c r="BV8" s="60">
        <f t="shared" si="56"/>
        <v>78.082191780821915</v>
      </c>
      <c r="BW8" s="29">
        <v>688</v>
      </c>
      <c r="BX8" s="29">
        <v>509</v>
      </c>
      <c r="BY8" s="60">
        <f t="shared" si="57"/>
        <v>35.166994106090364</v>
      </c>
      <c r="BZ8" s="29">
        <v>432</v>
      </c>
      <c r="CA8" s="29">
        <v>527</v>
      </c>
      <c r="CB8" s="60">
        <f t="shared" si="58"/>
        <v>-18.02656546489564</v>
      </c>
      <c r="CC8" s="29">
        <v>580</v>
      </c>
      <c r="CD8" s="29">
        <v>451</v>
      </c>
      <c r="CE8" s="60">
        <f t="shared" si="59"/>
        <v>28.60310421286032</v>
      </c>
      <c r="CF8" s="29">
        <v>499</v>
      </c>
      <c r="CG8" s="29">
        <v>359</v>
      </c>
      <c r="CH8" s="60">
        <f t="shared" si="60"/>
        <v>38.997214484679674</v>
      </c>
      <c r="CI8" s="29">
        <v>175</v>
      </c>
      <c r="CJ8" s="29">
        <v>142</v>
      </c>
      <c r="CK8" s="60">
        <f t="shared" si="61"/>
        <v>23.239436619718301</v>
      </c>
      <c r="CL8" s="29">
        <v>179</v>
      </c>
      <c r="CM8" s="29">
        <v>150</v>
      </c>
      <c r="CN8" s="60">
        <f t="shared" si="62"/>
        <v>19.333333333333336</v>
      </c>
      <c r="CO8" s="29">
        <v>60</v>
      </c>
      <c r="CP8" s="29">
        <v>50</v>
      </c>
      <c r="CQ8" s="60">
        <f t="shared" si="63"/>
        <v>19.999999999999996</v>
      </c>
      <c r="CR8" s="29">
        <v>212</v>
      </c>
      <c r="CS8" s="29">
        <v>178</v>
      </c>
      <c r="CT8" s="60">
        <f t="shared" si="64"/>
        <v>19.101123595505619</v>
      </c>
      <c r="CU8" s="29">
        <v>76</v>
      </c>
      <c r="CV8" s="29">
        <v>58</v>
      </c>
      <c r="CW8" s="60">
        <f t="shared" si="65"/>
        <v>31.034482758620683</v>
      </c>
      <c r="CX8" s="29">
        <v>576</v>
      </c>
      <c r="CY8" s="29">
        <v>928</v>
      </c>
      <c r="CZ8" s="60">
        <f t="shared" si="66"/>
        <v>-37.931034482758619</v>
      </c>
      <c r="DA8" s="29">
        <v>107</v>
      </c>
      <c r="DB8" s="29">
        <v>173</v>
      </c>
      <c r="DC8" s="60">
        <f t="shared" si="67"/>
        <v>-38.150289017341045</v>
      </c>
      <c r="DD8" s="29">
        <v>2410</v>
      </c>
      <c r="DE8" s="29">
        <v>1772</v>
      </c>
      <c r="DF8" s="60">
        <f t="shared" si="68"/>
        <v>36.004514672686241</v>
      </c>
    </row>
    <row r="9" spans="1:110" ht="14.15" customHeight="1">
      <c r="A9" s="81"/>
      <c r="B9" s="30">
        <v>6</v>
      </c>
      <c r="C9" s="29">
        <v>36357</v>
      </c>
      <c r="D9" s="29">
        <v>29754</v>
      </c>
      <c r="E9" s="60">
        <f t="shared" si="33"/>
        <v>22.191974188344421</v>
      </c>
      <c r="F9" s="29">
        <v>10096</v>
      </c>
      <c r="G9" s="29">
        <v>9714</v>
      </c>
      <c r="H9" s="60">
        <f t="shared" si="34"/>
        <v>3.9324686020177024</v>
      </c>
      <c r="I9" s="29">
        <v>4128</v>
      </c>
      <c r="J9" s="29">
        <v>4150</v>
      </c>
      <c r="K9" s="60">
        <f t="shared" si="35"/>
        <v>-0.53012048192770944</v>
      </c>
      <c r="L9" s="29">
        <v>3520</v>
      </c>
      <c r="M9" s="29">
        <v>2160</v>
      </c>
      <c r="N9" s="60">
        <f t="shared" si="36"/>
        <v>62.962962962962955</v>
      </c>
      <c r="O9" s="29">
        <v>776</v>
      </c>
      <c r="P9" s="29">
        <v>1068</v>
      </c>
      <c r="Q9" s="60">
        <f t="shared" si="37"/>
        <v>-27.340823970037455</v>
      </c>
      <c r="R9" s="29">
        <v>909</v>
      </c>
      <c r="S9" s="29">
        <v>345</v>
      </c>
      <c r="T9" s="60">
        <f t="shared" si="38"/>
        <v>163.47826086956522</v>
      </c>
      <c r="U9" s="29">
        <v>1206</v>
      </c>
      <c r="V9" s="29">
        <v>361</v>
      </c>
      <c r="W9" s="60">
        <f t="shared" si="39"/>
        <v>234.07202216066483</v>
      </c>
      <c r="X9" s="29">
        <v>787</v>
      </c>
      <c r="Y9" s="29">
        <v>376</v>
      </c>
      <c r="Z9" s="60">
        <f t="shared" si="40"/>
        <v>109.30851063829788</v>
      </c>
      <c r="AA9" s="29">
        <v>598</v>
      </c>
      <c r="AB9" s="29">
        <v>567</v>
      </c>
      <c r="AC9" s="60">
        <f t="shared" si="41"/>
        <v>5.467372134038806</v>
      </c>
      <c r="AD9" s="29">
        <v>513</v>
      </c>
      <c r="AE9" s="29">
        <v>572</v>
      </c>
      <c r="AF9" s="60">
        <f t="shared" si="42"/>
        <v>-10.314685314685313</v>
      </c>
      <c r="AG9" s="29">
        <v>822</v>
      </c>
      <c r="AH9" s="29">
        <v>600</v>
      </c>
      <c r="AI9" s="60">
        <f t="shared" si="43"/>
        <v>37.000000000000014</v>
      </c>
      <c r="AJ9" s="29">
        <v>221</v>
      </c>
      <c r="AK9" s="29">
        <v>388</v>
      </c>
      <c r="AL9" s="60">
        <f t="shared" si="44"/>
        <v>-43.041237113402062</v>
      </c>
      <c r="AM9" s="29">
        <v>477</v>
      </c>
      <c r="AN9" s="29">
        <v>299</v>
      </c>
      <c r="AO9" s="60">
        <f t="shared" si="45"/>
        <v>59.531772575250841</v>
      </c>
      <c r="AP9" s="29">
        <v>241</v>
      </c>
      <c r="AQ9" s="29">
        <v>132</v>
      </c>
      <c r="AR9" s="60">
        <f t="shared" si="46"/>
        <v>82.575757575757564</v>
      </c>
      <c r="AS9" s="29">
        <v>247</v>
      </c>
      <c r="AT9" s="29">
        <v>167</v>
      </c>
      <c r="AU9" s="60">
        <f t="shared" si="47"/>
        <v>47.904191616766468</v>
      </c>
      <c r="AV9" s="29">
        <v>144</v>
      </c>
      <c r="AW9" s="29">
        <v>149</v>
      </c>
      <c r="AX9" s="60">
        <f t="shared" si="48"/>
        <v>-3.3557046979865723</v>
      </c>
      <c r="AY9" s="29">
        <v>29</v>
      </c>
      <c r="AZ9" s="29">
        <v>32</v>
      </c>
      <c r="BA9" s="60">
        <f t="shared" si="49"/>
        <v>-9.375</v>
      </c>
      <c r="BB9" s="29">
        <v>88</v>
      </c>
      <c r="BC9" s="29">
        <v>59</v>
      </c>
      <c r="BD9" s="60">
        <f t="shared" si="50"/>
        <v>49.152542372881356</v>
      </c>
      <c r="BE9" s="29">
        <v>9</v>
      </c>
      <c r="BF9" s="29">
        <v>2</v>
      </c>
      <c r="BG9" s="60">
        <f t="shared" si="51"/>
        <v>350</v>
      </c>
      <c r="BH9" s="29">
        <v>275</v>
      </c>
      <c r="BI9" s="29">
        <v>98</v>
      </c>
      <c r="BJ9" s="60">
        <f t="shared" si="52"/>
        <v>180.61224489795919</v>
      </c>
      <c r="BK9" s="29">
        <v>3932</v>
      </c>
      <c r="BL9" s="29">
        <v>3609</v>
      </c>
      <c r="BM9" s="60">
        <f t="shared" si="53"/>
        <v>8.9498476032141774</v>
      </c>
      <c r="BN9" s="29">
        <v>856</v>
      </c>
      <c r="BO9" s="29">
        <v>653</v>
      </c>
      <c r="BP9" s="60">
        <f t="shared" si="54"/>
        <v>31.087289433384392</v>
      </c>
      <c r="BQ9" s="29">
        <v>297</v>
      </c>
      <c r="BR9" s="29">
        <v>226</v>
      </c>
      <c r="BS9" s="60">
        <f t="shared" si="55"/>
        <v>31.415929203539818</v>
      </c>
      <c r="BT9" s="29">
        <v>154</v>
      </c>
      <c r="BU9" s="29">
        <v>61</v>
      </c>
      <c r="BV9" s="60">
        <f t="shared" si="56"/>
        <v>152.45901639344262</v>
      </c>
      <c r="BW9" s="29">
        <v>594</v>
      </c>
      <c r="BX9" s="29">
        <v>482</v>
      </c>
      <c r="BY9" s="60">
        <f t="shared" si="57"/>
        <v>23.236514522821583</v>
      </c>
      <c r="BZ9" s="29">
        <v>445</v>
      </c>
      <c r="CA9" s="29">
        <v>381</v>
      </c>
      <c r="CB9" s="60">
        <f t="shared" si="58"/>
        <v>16.797900262467191</v>
      </c>
      <c r="CC9" s="29">
        <v>630</v>
      </c>
      <c r="CD9" s="29">
        <v>361</v>
      </c>
      <c r="CE9" s="60">
        <f t="shared" si="59"/>
        <v>74.51523545706371</v>
      </c>
      <c r="CF9" s="29">
        <v>534</v>
      </c>
      <c r="CG9" s="29">
        <v>309</v>
      </c>
      <c r="CH9" s="60">
        <f t="shared" si="60"/>
        <v>72.815533980582515</v>
      </c>
      <c r="CI9" s="29">
        <v>178</v>
      </c>
      <c r="CJ9" s="29">
        <v>162</v>
      </c>
      <c r="CK9" s="60">
        <f t="shared" si="61"/>
        <v>9.8765432098765427</v>
      </c>
      <c r="CL9" s="29">
        <v>179</v>
      </c>
      <c r="CM9" s="29">
        <v>39</v>
      </c>
      <c r="CN9" s="60">
        <f t="shared" si="62"/>
        <v>358.97435897435895</v>
      </c>
      <c r="CO9" s="29">
        <v>76</v>
      </c>
      <c r="CP9" s="29">
        <v>44</v>
      </c>
      <c r="CQ9" s="60">
        <f t="shared" si="63"/>
        <v>72.727272727272734</v>
      </c>
      <c r="CR9" s="29">
        <v>212</v>
      </c>
      <c r="CS9" s="29">
        <v>85</v>
      </c>
      <c r="CT9" s="60">
        <f t="shared" si="64"/>
        <v>149.41176470588235</v>
      </c>
      <c r="CU9" s="29">
        <v>87</v>
      </c>
      <c r="CV9" s="29">
        <v>39</v>
      </c>
      <c r="CW9" s="60">
        <f t="shared" si="65"/>
        <v>123.07692307692308</v>
      </c>
      <c r="CX9" s="29">
        <v>636</v>
      </c>
      <c r="CY9" s="29">
        <v>398</v>
      </c>
      <c r="CZ9" s="60">
        <f t="shared" si="66"/>
        <v>59.798994974874375</v>
      </c>
      <c r="DA9" s="29">
        <v>169</v>
      </c>
      <c r="DB9" s="29">
        <v>83</v>
      </c>
      <c r="DC9" s="60">
        <f t="shared" si="67"/>
        <v>103.6144578313253</v>
      </c>
      <c r="DD9" s="29">
        <v>2418</v>
      </c>
      <c r="DE9" s="29">
        <v>1676</v>
      </c>
      <c r="DF9" s="60">
        <f t="shared" si="68"/>
        <v>44.272076372315027</v>
      </c>
    </row>
    <row r="10" spans="1:110" ht="14.15" customHeight="1">
      <c r="A10" s="81"/>
      <c r="B10" s="30">
        <v>7</v>
      </c>
      <c r="C10" s="29">
        <v>34475</v>
      </c>
      <c r="D10" s="29">
        <v>42241</v>
      </c>
      <c r="E10" s="60">
        <f t="shared" si="33"/>
        <v>-18.384981416159651</v>
      </c>
      <c r="F10" s="29">
        <v>12758</v>
      </c>
      <c r="G10" s="29">
        <v>11104</v>
      </c>
      <c r="H10" s="60">
        <f t="shared" si="34"/>
        <v>14.895533141210372</v>
      </c>
      <c r="I10" s="29">
        <v>2626</v>
      </c>
      <c r="J10" s="29">
        <v>8332</v>
      </c>
      <c r="K10" s="60">
        <f t="shared" si="35"/>
        <v>-68.48295727316372</v>
      </c>
      <c r="L10" s="29">
        <v>2703</v>
      </c>
      <c r="M10" s="29">
        <v>3562</v>
      </c>
      <c r="N10" s="60">
        <f t="shared" si="36"/>
        <v>-24.115665356541271</v>
      </c>
      <c r="O10" s="29">
        <v>984</v>
      </c>
      <c r="P10" s="29">
        <v>1505</v>
      </c>
      <c r="Q10" s="60">
        <f t="shared" si="37"/>
        <v>-34.61794019933555</v>
      </c>
      <c r="R10" s="29">
        <v>694</v>
      </c>
      <c r="S10" s="29">
        <v>726</v>
      </c>
      <c r="T10" s="60">
        <f t="shared" si="38"/>
        <v>-4.4077134986225897</v>
      </c>
      <c r="U10" s="29">
        <v>841</v>
      </c>
      <c r="V10" s="29">
        <v>728</v>
      </c>
      <c r="W10" s="60">
        <f t="shared" si="39"/>
        <v>15.521978021978011</v>
      </c>
      <c r="X10" s="29">
        <v>892</v>
      </c>
      <c r="Y10" s="29">
        <v>546</v>
      </c>
      <c r="Z10" s="60">
        <f t="shared" si="40"/>
        <v>63.369963369963365</v>
      </c>
      <c r="AA10" s="29">
        <v>458</v>
      </c>
      <c r="AB10" s="29">
        <v>682</v>
      </c>
      <c r="AC10" s="60">
        <f t="shared" si="41"/>
        <v>-32.844574780058657</v>
      </c>
      <c r="AD10" s="29">
        <v>832</v>
      </c>
      <c r="AE10" s="29">
        <v>496</v>
      </c>
      <c r="AF10" s="60">
        <f t="shared" si="42"/>
        <v>67.741935483870975</v>
      </c>
      <c r="AG10" s="29">
        <v>796</v>
      </c>
      <c r="AH10" s="29">
        <v>828</v>
      </c>
      <c r="AI10" s="60">
        <f t="shared" si="43"/>
        <v>-3.8647342995169032</v>
      </c>
      <c r="AJ10" s="29">
        <v>294</v>
      </c>
      <c r="AK10" s="29">
        <v>234</v>
      </c>
      <c r="AL10" s="60">
        <f t="shared" si="44"/>
        <v>25.641025641025639</v>
      </c>
      <c r="AM10" s="29">
        <v>172</v>
      </c>
      <c r="AN10" s="29">
        <v>358</v>
      </c>
      <c r="AO10" s="60">
        <f t="shared" si="45"/>
        <v>-51.955307262569825</v>
      </c>
      <c r="AP10" s="29">
        <v>262</v>
      </c>
      <c r="AQ10" s="29">
        <v>196</v>
      </c>
      <c r="AR10" s="60">
        <f t="shared" si="46"/>
        <v>33.673469387755105</v>
      </c>
      <c r="AS10" s="29">
        <v>147</v>
      </c>
      <c r="AT10" s="29">
        <v>101</v>
      </c>
      <c r="AU10" s="60">
        <f t="shared" si="47"/>
        <v>45.544554455445542</v>
      </c>
      <c r="AV10" s="29">
        <v>89</v>
      </c>
      <c r="AW10" s="29">
        <v>137</v>
      </c>
      <c r="AX10" s="60">
        <f t="shared" si="48"/>
        <v>-35.036496350364963</v>
      </c>
      <c r="AY10" s="29">
        <v>18</v>
      </c>
      <c r="AZ10" s="29">
        <v>20</v>
      </c>
      <c r="BA10" s="60">
        <f t="shared" si="49"/>
        <v>-9.9999999999999982</v>
      </c>
      <c r="BB10" s="29">
        <v>45</v>
      </c>
      <c r="BC10" s="29">
        <v>84</v>
      </c>
      <c r="BD10" s="60">
        <f t="shared" si="50"/>
        <v>-46.428571428571431</v>
      </c>
      <c r="BE10" s="29">
        <v>15</v>
      </c>
      <c r="BF10" s="29">
        <v>2</v>
      </c>
      <c r="BG10" s="60">
        <f t="shared" si="51"/>
        <v>650</v>
      </c>
      <c r="BH10" s="29">
        <v>121</v>
      </c>
      <c r="BI10" s="29">
        <v>105</v>
      </c>
      <c r="BJ10" s="60">
        <f t="shared" si="52"/>
        <v>15.238095238095228</v>
      </c>
      <c r="BK10" s="29">
        <v>3808</v>
      </c>
      <c r="BL10" s="29">
        <v>4821</v>
      </c>
      <c r="BM10" s="60">
        <f t="shared" si="53"/>
        <v>-21.012238124870365</v>
      </c>
      <c r="BN10" s="29">
        <v>777</v>
      </c>
      <c r="BO10" s="29">
        <v>978</v>
      </c>
      <c r="BP10" s="60">
        <f t="shared" si="54"/>
        <v>-20.552147239263807</v>
      </c>
      <c r="BQ10" s="29">
        <v>259</v>
      </c>
      <c r="BR10" s="29">
        <v>391</v>
      </c>
      <c r="BS10" s="60">
        <f t="shared" si="55"/>
        <v>-33.759590792838878</v>
      </c>
      <c r="BT10" s="29">
        <v>105</v>
      </c>
      <c r="BU10" s="29">
        <v>161</v>
      </c>
      <c r="BV10" s="60">
        <f t="shared" si="56"/>
        <v>-34.782608695652172</v>
      </c>
      <c r="BW10" s="29">
        <v>465</v>
      </c>
      <c r="BX10" s="29">
        <v>445</v>
      </c>
      <c r="BY10" s="60">
        <f t="shared" si="57"/>
        <v>4.4943820224719211</v>
      </c>
      <c r="BZ10" s="29">
        <v>293</v>
      </c>
      <c r="CA10" s="29">
        <v>509</v>
      </c>
      <c r="CB10" s="60">
        <f t="shared" si="58"/>
        <v>-42.436149312377211</v>
      </c>
      <c r="CC10" s="29">
        <v>582</v>
      </c>
      <c r="CD10" s="29">
        <v>604</v>
      </c>
      <c r="CE10" s="60">
        <f t="shared" si="59"/>
        <v>-3.6423841059602613</v>
      </c>
      <c r="CF10" s="29">
        <v>327</v>
      </c>
      <c r="CG10" s="29">
        <v>532</v>
      </c>
      <c r="CH10" s="60">
        <f t="shared" si="60"/>
        <v>-38.533834586466163</v>
      </c>
      <c r="CI10" s="29">
        <v>119</v>
      </c>
      <c r="CJ10" s="29">
        <v>166</v>
      </c>
      <c r="CK10" s="60">
        <f t="shared" si="61"/>
        <v>-28.31325301204819</v>
      </c>
      <c r="CL10" s="29">
        <v>143</v>
      </c>
      <c r="CM10" s="29">
        <v>177</v>
      </c>
      <c r="CN10" s="60">
        <f t="shared" si="62"/>
        <v>-19.209039548022599</v>
      </c>
      <c r="CO10" s="29">
        <v>59</v>
      </c>
      <c r="CP10" s="29">
        <v>49</v>
      </c>
      <c r="CQ10" s="60">
        <f t="shared" si="63"/>
        <v>20.408163265306122</v>
      </c>
      <c r="CR10" s="29">
        <v>86</v>
      </c>
      <c r="CS10" s="29">
        <v>205</v>
      </c>
      <c r="CT10" s="60">
        <f t="shared" si="64"/>
        <v>-58.048780487804883</v>
      </c>
      <c r="CU10" s="29">
        <v>32</v>
      </c>
      <c r="CV10" s="29">
        <v>71</v>
      </c>
      <c r="CW10" s="60">
        <f t="shared" si="65"/>
        <v>-54.929577464788728</v>
      </c>
      <c r="CX10" s="29">
        <v>513</v>
      </c>
      <c r="CY10" s="29">
        <v>853</v>
      </c>
      <c r="CZ10" s="60">
        <f t="shared" si="66"/>
        <v>-39.859320046893323</v>
      </c>
      <c r="DA10" s="29">
        <v>63</v>
      </c>
      <c r="DB10" s="29">
        <v>107</v>
      </c>
      <c r="DC10" s="60">
        <f t="shared" si="67"/>
        <v>-41.121495327102807</v>
      </c>
      <c r="DD10" s="29">
        <v>2175</v>
      </c>
      <c r="DE10" s="29">
        <v>2532</v>
      </c>
      <c r="DF10" s="60">
        <f t="shared" si="68"/>
        <v>-14.099526066350709</v>
      </c>
    </row>
    <row r="11" spans="1:110" ht="14.15" customHeight="1">
      <c r="A11" s="81"/>
      <c r="B11" s="30">
        <v>8</v>
      </c>
      <c r="C11" s="29">
        <v>29979</v>
      </c>
      <c r="D11" s="29">
        <v>48484</v>
      </c>
      <c r="E11" s="60">
        <f t="shared" si="33"/>
        <v>-38.167230426532463</v>
      </c>
      <c r="F11" s="29">
        <v>13717</v>
      </c>
      <c r="G11" s="29">
        <v>13523</v>
      </c>
      <c r="H11" s="60">
        <f t="shared" si="34"/>
        <v>1.4345929157731252</v>
      </c>
      <c r="I11" s="29">
        <v>1633</v>
      </c>
      <c r="J11" s="29">
        <v>9230</v>
      </c>
      <c r="K11" s="60">
        <f t="shared" si="35"/>
        <v>-82.307692307692307</v>
      </c>
      <c r="L11" s="29">
        <v>2037</v>
      </c>
      <c r="M11" s="29">
        <v>4100</v>
      </c>
      <c r="N11" s="60">
        <f t="shared" si="36"/>
        <v>-50.31707317073171</v>
      </c>
      <c r="O11" s="29">
        <v>716</v>
      </c>
      <c r="P11" s="29">
        <v>1777</v>
      </c>
      <c r="Q11" s="60">
        <f t="shared" si="37"/>
        <v>-59.707371975239163</v>
      </c>
      <c r="R11" s="29">
        <v>468</v>
      </c>
      <c r="S11" s="29">
        <v>1041</v>
      </c>
      <c r="T11" s="60">
        <f t="shared" si="38"/>
        <v>-55.043227665706048</v>
      </c>
      <c r="U11" s="29">
        <v>420</v>
      </c>
      <c r="V11" s="29">
        <v>1451</v>
      </c>
      <c r="W11" s="60">
        <f t="shared" si="39"/>
        <v>-71.054445210199859</v>
      </c>
      <c r="X11" s="29">
        <v>850</v>
      </c>
      <c r="Y11" s="29">
        <v>952</v>
      </c>
      <c r="Z11" s="60">
        <f t="shared" si="40"/>
        <v>-10.71428571428571</v>
      </c>
      <c r="AA11" s="29">
        <v>314</v>
      </c>
      <c r="AB11" s="29">
        <v>791</v>
      </c>
      <c r="AC11" s="60">
        <f t="shared" si="41"/>
        <v>-60.303413400758529</v>
      </c>
      <c r="AD11" s="29">
        <v>420</v>
      </c>
      <c r="AE11" s="29">
        <v>732</v>
      </c>
      <c r="AF11" s="60">
        <f t="shared" si="42"/>
        <v>-42.622950819672134</v>
      </c>
      <c r="AG11" s="29">
        <v>566</v>
      </c>
      <c r="AH11" s="29">
        <v>968</v>
      </c>
      <c r="AI11" s="60">
        <f t="shared" si="43"/>
        <v>-41.528925619834709</v>
      </c>
      <c r="AJ11" s="29">
        <v>281</v>
      </c>
      <c r="AK11" s="29">
        <v>259</v>
      </c>
      <c r="AL11" s="60">
        <f t="shared" si="44"/>
        <v>8.4942084942085003</v>
      </c>
      <c r="AM11" s="29">
        <v>119</v>
      </c>
      <c r="AN11" s="29">
        <v>179</v>
      </c>
      <c r="AO11" s="60">
        <f t="shared" si="45"/>
        <v>-33.519553072625698</v>
      </c>
      <c r="AP11" s="29">
        <v>67</v>
      </c>
      <c r="AQ11" s="29">
        <v>134</v>
      </c>
      <c r="AR11" s="60">
        <f t="shared" si="46"/>
        <v>-50</v>
      </c>
      <c r="AS11" s="29">
        <v>65</v>
      </c>
      <c r="AT11" s="29">
        <v>71</v>
      </c>
      <c r="AU11" s="60">
        <f t="shared" si="47"/>
        <v>-8.4507042253521121</v>
      </c>
      <c r="AV11" s="29">
        <v>77</v>
      </c>
      <c r="AW11" s="29">
        <v>62</v>
      </c>
      <c r="AX11" s="60">
        <f t="shared" si="48"/>
        <v>24.193548387096776</v>
      </c>
      <c r="AY11" s="29">
        <v>17</v>
      </c>
      <c r="AZ11" s="29">
        <v>15</v>
      </c>
      <c r="BA11" s="60">
        <f t="shared" si="49"/>
        <v>13.33333333333333</v>
      </c>
      <c r="BB11" s="29">
        <v>39</v>
      </c>
      <c r="BC11" s="29">
        <v>31</v>
      </c>
      <c r="BD11" s="60">
        <f t="shared" si="50"/>
        <v>25.806451612903224</v>
      </c>
      <c r="BE11" s="29">
        <v>14</v>
      </c>
      <c r="BF11" s="29">
        <v>6</v>
      </c>
      <c r="BG11" s="60">
        <f t="shared" si="51"/>
        <v>133.33333333333334</v>
      </c>
      <c r="BH11" s="29">
        <v>121</v>
      </c>
      <c r="BI11" s="29">
        <v>132</v>
      </c>
      <c r="BJ11" s="60">
        <f t="shared" si="52"/>
        <v>-8.3333333333333375</v>
      </c>
      <c r="BK11" s="29">
        <v>3111</v>
      </c>
      <c r="BL11" s="29">
        <v>4458</v>
      </c>
      <c r="BM11" s="60">
        <f t="shared" si="53"/>
        <v>-30.215343203230148</v>
      </c>
      <c r="BN11" s="29">
        <v>710</v>
      </c>
      <c r="BO11" s="29">
        <v>1022</v>
      </c>
      <c r="BP11" s="60">
        <f t="shared" si="54"/>
        <v>-30.528375733855185</v>
      </c>
      <c r="BQ11" s="29">
        <v>347</v>
      </c>
      <c r="BR11" s="29">
        <v>303</v>
      </c>
      <c r="BS11" s="60">
        <f t="shared" si="55"/>
        <v>14.52145214521452</v>
      </c>
      <c r="BT11" s="29">
        <v>98</v>
      </c>
      <c r="BU11" s="29">
        <v>169</v>
      </c>
      <c r="BV11" s="60">
        <f t="shared" si="56"/>
        <v>-42.011834319526628</v>
      </c>
      <c r="BW11" s="29">
        <v>286</v>
      </c>
      <c r="BX11" s="29">
        <v>949</v>
      </c>
      <c r="BY11" s="60">
        <f t="shared" si="57"/>
        <v>-69.863013698630141</v>
      </c>
      <c r="BZ11" s="29">
        <v>368</v>
      </c>
      <c r="CA11" s="29">
        <v>489</v>
      </c>
      <c r="CB11" s="60">
        <f t="shared" si="58"/>
        <v>-24.744376278118608</v>
      </c>
      <c r="CC11" s="29">
        <v>309</v>
      </c>
      <c r="CD11" s="29">
        <v>600</v>
      </c>
      <c r="CE11" s="60">
        <f t="shared" si="59"/>
        <v>-48.5</v>
      </c>
      <c r="CF11" s="29">
        <v>238</v>
      </c>
      <c r="CG11" s="29">
        <v>579</v>
      </c>
      <c r="CH11" s="60">
        <f t="shared" si="60"/>
        <v>-58.894645941278071</v>
      </c>
      <c r="CI11" s="29">
        <v>91</v>
      </c>
      <c r="CJ11" s="29">
        <v>408</v>
      </c>
      <c r="CK11" s="60">
        <f t="shared" si="61"/>
        <v>-77.696078431372555</v>
      </c>
      <c r="CL11" s="29">
        <v>85</v>
      </c>
      <c r="CM11" s="29">
        <v>90</v>
      </c>
      <c r="CN11" s="60">
        <f t="shared" si="62"/>
        <v>-5.555555555555558</v>
      </c>
      <c r="CO11" s="29">
        <v>36</v>
      </c>
      <c r="CP11" s="29">
        <v>74</v>
      </c>
      <c r="CQ11" s="60">
        <f t="shared" si="63"/>
        <v>-51.351351351351347</v>
      </c>
      <c r="CR11" s="29">
        <v>96</v>
      </c>
      <c r="CS11" s="29">
        <v>188</v>
      </c>
      <c r="CT11" s="60">
        <f t="shared" si="64"/>
        <v>-48.936170212765958</v>
      </c>
      <c r="CU11" s="29">
        <v>42</v>
      </c>
      <c r="CV11" s="29">
        <v>69</v>
      </c>
      <c r="CW11" s="60">
        <f t="shared" si="65"/>
        <v>-39.130434782608688</v>
      </c>
      <c r="CX11" s="29">
        <v>302</v>
      </c>
      <c r="CY11" s="29">
        <v>1072</v>
      </c>
      <c r="CZ11" s="60">
        <f t="shared" si="66"/>
        <v>-71.828358208955223</v>
      </c>
      <c r="DA11" s="29">
        <v>62</v>
      </c>
      <c r="DB11" s="29">
        <v>164</v>
      </c>
      <c r="DC11" s="60">
        <f t="shared" si="67"/>
        <v>-62.195121951219512</v>
      </c>
      <c r="DD11" s="29">
        <v>1927</v>
      </c>
      <c r="DE11" s="29">
        <v>2448</v>
      </c>
      <c r="DF11" s="60">
        <f t="shared" si="68"/>
        <v>-21.282679738562095</v>
      </c>
    </row>
    <row r="12" spans="1:110" ht="14.15" customHeight="1">
      <c r="A12" s="81"/>
      <c r="B12" s="30">
        <v>9</v>
      </c>
      <c r="C12" s="29">
        <v>30626</v>
      </c>
      <c r="D12" s="29">
        <v>41577</v>
      </c>
      <c r="E12" s="60">
        <f t="shared" si="33"/>
        <v>-26.33908170382664</v>
      </c>
      <c r="F12" s="29">
        <v>15459</v>
      </c>
      <c r="G12" s="29">
        <v>12164</v>
      </c>
      <c r="H12" s="60">
        <f t="shared" si="34"/>
        <v>27.08812890496548</v>
      </c>
      <c r="I12" s="29">
        <v>2333</v>
      </c>
      <c r="J12" s="29">
        <v>6262</v>
      </c>
      <c r="K12" s="60">
        <f t="shared" si="35"/>
        <v>-62.743532417757898</v>
      </c>
      <c r="L12" s="29">
        <v>2307</v>
      </c>
      <c r="M12" s="29">
        <v>5294</v>
      </c>
      <c r="N12" s="60">
        <f t="shared" si="36"/>
        <v>-56.422364941443149</v>
      </c>
      <c r="O12" s="29">
        <v>611</v>
      </c>
      <c r="P12" s="29">
        <v>2302</v>
      </c>
      <c r="Q12" s="60">
        <f t="shared" si="37"/>
        <v>-73.457862728062565</v>
      </c>
      <c r="R12" s="29">
        <v>296</v>
      </c>
      <c r="S12" s="29">
        <v>756</v>
      </c>
      <c r="T12" s="60">
        <f t="shared" si="38"/>
        <v>-60.846560846560848</v>
      </c>
      <c r="U12" s="29">
        <v>289</v>
      </c>
      <c r="V12" s="29">
        <v>1128</v>
      </c>
      <c r="W12" s="60">
        <f t="shared" si="39"/>
        <v>-74.379432624113477</v>
      </c>
      <c r="X12" s="29">
        <v>1015</v>
      </c>
      <c r="Y12" s="29">
        <v>874</v>
      </c>
      <c r="Z12" s="60">
        <f t="shared" si="40"/>
        <v>16.132723112128144</v>
      </c>
      <c r="AA12" s="29">
        <v>137</v>
      </c>
      <c r="AB12" s="29">
        <v>831</v>
      </c>
      <c r="AC12" s="60">
        <f t="shared" si="41"/>
        <v>-83.513838748495786</v>
      </c>
      <c r="AD12" s="29">
        <v>523</v>
      </c>
      <c r="AE12" s="29">
        <v>616</v>
      </c>
      <c r="AF12" s="60">
        <f t="shared" si="42"/>
        <v>-15.097402597402599</v>
      </c>
      <c r="AG12" s="29">
        <v>160</v>
      </c>
      <c r="AH12" s="29">
        <v>729</v>
      </c>
      <c r="AI12" s="60">
        <f t="shared" si="43"/>
        <v>-78.052126200274358</v>
      </c>
      <c r="AJ12" s="29">
        <v>447</v>
      </c>
      <c r="AK12" s="29">
        <v>173</v>
      </c>
      <c r="AL12" s="60">
        <f t="shared" si="44"/>
        <v>158.38150289017344</v>
      </c>
      <c r="AM12" s="29">
        <v>164</v>
      </c>
      <c r="AN12" s="29">
        <v>447</v>
      </c>
      <c r="AO12" s="60">
        <f t="shared" si="45"/>
        <v>-63.31096196868009</v>
      </c>
      <c r="AP12" s="29">
        <v>265</v>
      </c>
      <c r="AQ12" s="29">
        <v>72</v>
      </c>
      <c r="AR12" s="60">
        <f t="shared" si="46"/>
        <v>268.05555555555554</v>
      </c>
      <c r="AS12" s="29">
        <v>109</v>
      </c>
      <c r="AT12" s="29">
        <v>155</v>
      </c>
      <c r="AU12" s="60">
        <f t="shared" si="47"/>
        <v>-29.677419354838708</v>
      </c>
      <c r="AV12" s="29">
        <v>32</v>
      </c>
      <c r="AW12" s="29">
        <v>64</v>
      </c>
      <c r="AX12" s="60">
        <f t="shared" si="48"/>
        <v>-50</v>
      </c>
      <c r="AY12" s="29">
        <v>11</v>
      </c>
      <c r="AZ12" s="29">
        <v>8</v>
      </c>
      <c r="BA12" s="60">
        <f t="shared" si="49"/>
        <v>37.5</v>
      </c>
      <c r="BB12" s="29">
        <v>19</v>
      </c>
      <c r="BC12" s="29">
        <v>42</v>
      </c>
      <c r="BD12" s="60">
        <f t="shared" si="50"/>
        <v>-54.761904761904766</v>
      </c>
      <c r="BE12" s="29">
        <v>2</v>
      </c>
      <c r="BF12" s="29">
        <v>0</v>
      </c>
      <c r="BG12" s="60" t="str">
        <f t="shared" si="51"/>
        <v/>
      </c>
      <c r="BH12" s="29">
        <v>24</v>
      </c>
      <c r="BI12" s="29">
        <v>75</v>
      </c>
      <c r="BJ12" s="60">
        <f t="shared" si="52"/>
        <v>-68</v>
      </c>
      <c r="BK12" s="29">
        <v>2573</v>
      </c>
      <c r="BL12" s="29">
        <v>4004</v>
      </c>
      <c r="BM12" s="60">
        <f t="shared" si="53"/>
        <v>-35.739260739260736</v>
      </c>
      <c r="BN12" s="29">
        <v>537</v>
      </c>
      <c r="BO12" s="29">
        <v>743</v>
      </c>
      <c r="BP12" s="60">
        <f t="shared" si="54"/>
        <v>-27.725437415881558</v>
      </c>
      <c r="BQ12" s="29">
        <v>196</v>
      </c>
      <c r="BR12" s="29">
        <v>278</v>
      </c>
      <c r="BS12" s="60">
        <f t="shared" si="55"/>
        <v>-29.496402877697847</v>
      </c>
      <c r="BT12" s="29">
        <v>40</v>
      </c>
      <c r="BU12" s="29">
        <v>90</v>
      </c>
      <c r="BV12" s="60">
        <f t="shared" si="56"/>
        <v>-55.555555555555557</v>
      </c>
      <c r="BW12" s="29">
        <v>519</v>
      </c>
      <c r="BX12" s="29">
        <v>436</v>
      </c>
      <c r="BY12" s="60">
        <f t="shared" si="57"/>
        <v>19.036697247706424</v>
      </c>
      <c r="BZ12" s="29">
        <v>236</v>
      </c>
      <c r="CA12" s="29">
        <v>437</v>
      </c>
      <c r="CB12" s="60">
        <f t="shared" si="58"/>
        <v>-45.995423340961096</v>
      </c>
      <c r="CC12" s="29">
        <v>153</v>
      </c>
      <c r="CD12" s="29">
        <v>408</v>
      </c>
      <c r="CE12" s="60">
        <f t="shared" si="59"/>
        <v>-62.5</v>
      </c>
      <c r="CF12" s="29">
        <v>124</v>
      </c>
      <c r="CG12" s="29">
        <v>456</v>
      </c>
      <c r="CH12" s="60">
        <f t="shared" si="60"/>
        <v>-72.807017543859658</v>
      </c>
      <c r="CI12" s="29">
        <v>49</v>
      </c>
      <c r="CJ12" s="29">
        <v>119</v>
      </c>
      <c r="CK12" s="60">
        <f t="shared" si="61"/>
        <v>-58.82352941176471</v>
      </c>
      <c r="CL12" s="29">
        <v>69</v>
      </c>
      <c r="CM12" s="29">
        <v>111</v>
      </c>
      <c r="CN12" s="60">
        <f t="shared" si="62"/>
        <v>-37.837837837837839</v>
      </c>
      <c r="CO12" s="29">
        <v>31</v>
      </c>
      <c r="CP12" s="29">
        <v>53</v>
      </c>
      <c r="CQ12" s="60">
        <f t="shared" si="63"/>
        <v>-41.509433962264154</v>
      </c>
      <c r="CR12" s="29">
        <v>60</v>
      </c>
      <c r="CS12" s="29">
        <v>77</v>
      </c>
      <c r="CT12" s="60">
        <f t="shared" si="64"/>
        <v>-22.077922077922075</v>
      </c>
      <c r="CU12" s="29">
        <v>24</v>
      </c>
      <c r="CV12" s="29">
        <v>50</v>
      </c>
      <c r="CW12" s="60">
        <f t="shared" si="65"/>
        <v>-52</v>
      </c>
      <c r="CX12" s="29">
        <v>224</v>
      </c>
      <c r="CY12" s="29">
        <v>494</v>
      </c>
      <c r="CZ12" s="60">
        <f t="shared" si="66"/>
        <v>-54.655870445344121</v>
      </c>
      <c r="DA12" s="29">
        <v>43</v>
      </c>
      <c r="DB12" s="29">
        <v>109</v>
      </c>
      <c r="DC12" s="60">
        <f t="shared" si="67"/>
        <v>-60.550458715596321</v>
      </c>
      <c r="DD12" s="29">
        <v>1577</v>
      </c>
      <c r="DE12" s="29">
        <v>1770</v>
      </c>
      <c r="DF12" s="60">
        <f t="shared" si="68"/>
        <v>-10.903954802259886</v>
      </c>
    </row>
    <row r="13" spans="1:110" ht="14.15" customHeight="1">
      <c r="A13" s="81"/>
      <c r="B13" s="30">
        <v>10</v>
      </c>
      <c r="C13" s="29">
        <v>48627</v>
      </c>
      <c r="D13" s="29">
        <v>53928</v>
      </c>
      <c r="E13" s="60">
        <f t="shared" si="33"/>
        <v>-9.8297730307076119</v>
      </c>
      <c r="F13" s="29">
        <v>15444</v>
      </c>
      <c r="G13" s="29">
        <v>11788</v>
      </c>
      <c r="H13" s="60">
        <f t="shared" si="34"/>
        <v>31.014591109602986</v>
      </c>
      <c r="I13" s="29">
        <v>12832</v>
      </c>
      <c r="J13" s="29">
        <v>11455</v>
      </c>
      <c r="K13" s="60">
        <f t="shared" si="35"/>
        <v>12.020951549541682</v>
      </c>
      <c r="L13" s="29">
        <v>4299</v>
      </c>
      <c r="M13" s="29">
        <v>6157</v>
      </c>
      <c r="N13" s="60">
        <f t="shared" si="36"/>
        <v>-30.177034269936655</v>
      </c>
      <c r="O13" s="29">
        <v>936</v>
      </c>
      <c r="P13" s="29">
        <v>3005</v>
      </c>
      <c r="Q13" s="60">
        <f t="shared" si="37"/>
        <v>-68.851913477537437</v>
      </c>
      <c r="R13" s="29">
        <v>773</v>
      </c>
      <c r="S13" s="29">
        <v>1791</v>
      </c>
      <c r="T13" s="60">
        <f t="shared" si="38"/>
        <v>-56.839754327191507</v>
      </c>
      <c r="U13" s="29">
        <v>620</v>
      </c>
      <c r="V13" s="29">
        <v>1624</v>
      </c>
      <c r="W13" s="60">
        <f t="shared" si="39"/>
        <v>-61.822660098522178</v>
      </c>
      <c r="X13" s="29">
        <v>1418</v>
      </c>
      <c r="Y13" s="29">
        <v>1215</v>
      </c>
      <c r="Z13" s="60">
        <f t="shared" si="40"/>
        <v>16.707818930041164</v>
      </c>
      <c r="AA13" s="29">
        <v>376</v>
      </c>
      <c r="AB13" s="29">
        <v>1084</v>
      </c>
      <c r="AC13" s="60">
        <f t="shared" si="41"/>
        <v>-65.313653136531372</v>
      </c>
      <c r="AD13" s="29">
        <v>822</v>
      </c>
      <c r="AE13" s="29">
        <v>716</v>
      </c>
      <c r="AF13" s="60">
        <f t="shared" si="42"/>
        <v>14.804469273743015</v>
      </c>
      <c r="AG13" s="29">
        <v>541</v>
      </c>
      <c r="AH13" s="29">
        <v>1302</v>
      </c>
      <c r="AI13" s="60">
        <f t="shared" si="43"/>
        <v>-58.448540706605222</v>
      </c>
      <c r="AJ13" s="29">
        <v>604</v>
      </c>
      <c r="AK13" s="29">
        <v>327</v>
      </c>
      <c r="AL13" s="60">
        <f t="shared" si="44"/>
        <v>84.709480122324152</v>
      </c>
      <c r="AM13" s="29">
        <v>293</v>
      </c>
      <c r="AN13" s="29">
        <v>399</v>
      </c>
      <c r="AO13" s="60">
        <f t="shared" si="45"/>
        <v>-26.56641604010025</v>
      </c>
      <c r="AP13" s="29">
        <v>149</v>
      </c>
      <c r="AQ13" s="29">
        <v>275</v>
      </c>
      <c r="AR13" s="60">
        <f t="shared" si="46"/>
        <v>-45.818181818181813</v>
      </c>
      <c r="AS13" s="29">
        <v>107</v>
      </c>
      <c r="AT13" s="29">
        <v>196</v>
      </c>
      <c r="AU13" s="60">
        <f t="shared" si="47"/>
        <v>-45.408163265306122</v>
      </c>
      <c r="AV13" s="29">
        <v>72</v>
      </c>
      <c r="AW13" s="29">
        <v>55</v>
      </c>
      <c r="AX13" s="60">
        <f t="shared" si="48"/>
        <v>30.909090909090907</v>
      </c>
      <c r="AY13" s="29">
        <v>12</v>
      </c>
      <c r="AZ13" s="29">
        <v>18</v>
      </c>
      <c r="BA13" s="60">
        <f t="shared" si="49"/>
        <v>-33.333333333333336</v>
      </c>
      <c r="BB13" s="29">
        <v>42</v>
      </c>
      <c r="BC13" s="29">
        <v>24</v>
      </c>
      <c r="BD13" s="60">
        <f t="shared" si="50"/>
        <v>75</v>
      </c>
      <c r="BE13" s="29">
        <v>8</v>
      </c>
      <c r="BF13" s="29">
        <v>3</v>
      </c>
      <c r="BG13" s="60">
        <f t="shared" si="51"/>
        <v>166.66666666666666</v>
      </c>
      <c r="BH13" s="29">
        <v>169</v>
      </c>
      <c r="BI13" s="29">
        <v>71</v>
      </c>
      <c r="BJ13" s="60">
        <f t="shared" si="52"/>
        <v>138.02816901408451</v>
      </c>
      <c r="BK13" s="29">
        <v>3416</v>
      </c>
      <c r="BL13" s="29">
        <v>4938</v>
      </c>
      <c r="BM13" s="60">
        <f t="shared" si="53"/>
        <v>-30.822195220737136</v>
      </c>
      <c r="BN13" s="29">
        <v>714</v>
      </c>
      <c r="BO13" s="29">
        <v>1068</v>
      </c>
      <c r="BP13" s="60">
        <f t="shared" si="54"/>
        <v>-33.146067415730343</v>
      </c>
      <c r="BQ13" s="29">
        <v>244</v>
      </c>
      <c r="BR13" s="29">
        <v>302</v>
      </c>
      <c r="BS13" s="60">
        <f t="shared" si="55"/>
        <v>-19.205298013245031</v>
      </c>
      <c r="BT13" s="29">
        <v>113</v>
      </c>
      <c r="BU13" s="29">
        <v>165</v>
      </c>
      <c r="BV13" s="60">
        <f t="shared" si="56"/>
        <v>-31.515151515151519</v>
      </c>
      <c r="BW13" s="29">
        <v>497</v>
      </c>
      <c r="BX13" s="29">
        <v>715</v>
      </c>
      <c r="BY13" s="60">
        <f t="shared" si="57"/>
        <v>-30.489510489510486</v>
      </c>
      <c r="BZ13" s="29">
        <v>383</v>
      </c>
      <c r="CA13" s="29">
        <v>536</v>
      </c>
      <c r="CB13" s="60">
        <f t="shared" si="58"/>
        <v>-28.544776119402982</v>
      </c>
      <c r="CC13" s="29">
        <v>261</v>
      </c>
      <c r="CD13" s="29">
        <v>413</v>
      </c>
      <c r="CE13" s="60">
        <f t="shared" si="59"/>
        <v>-36.803874092009679</v>
      </c>
      <c r="CF13" s="29">
        <v>255</v>
      </c>
      <c r="CG13" s="29">
        <v>479</v>
      </c>
      <c r="CH13" s="60">
        <f t="shared" si="60"/>
        <v>-46.764091858037581</v>
      </c>
      <c r="CI13" s="29">
        <v>123</v>
      </c>
      <c r="CJ13" s="29">
        <v>152</v>
      </c>
      <c r="CK13" s="60">
        <f t="shared" si="61"/>
        <v>-19.078947368421051</v>
      </c>
      <c r="CL13" s="29">
        <v>167</v>
      </c>
      <c r="CM13" s="29">
        <v>99</v>
      </c>
      <c r="CN13" s="60">
        <f t="shared" si="62"/>
        <v>68.686868686868678</v>
      </c>
      <c r="CO13" s="29">
        <v>71</v>
      </c>
      <c r="CP13" s="29">
        <v>52</v>
      </c>
      <c r="CQ13" s="60">
        <f t="shared" si="63"/>
        <v>36.53846153846154</v>
      </c>
      <c r="CR13" s="29">
        <v>82</v>
      </c>
      <c r="CS13" s="29">
        <v>153</v>
      </c>
      <c r="CT13" s="60">
        <f t="shared" si="64"/>
        <v>-46.405228758169933</v>
      </c>
      <c r="CU13" s="29">
        <v>27</v>
      </c>
      <c r="CV13" s="29">
        <v>60</v>
      </c>
      <c r="CW13" s="60">
        <f t="shared" si="65"/>
        <v>-55.000000000000007</v>
      </c>
      <c r="CX13" s="29">
        <v>420</v>
      </c>
      <c r="CY13" s="29">
        <v>1006</v>
      </c>
      <c r="CZ13" s="60">
        <f t="shared" si="66"/>
        <v>-58.250497017892641</v>
      </c>
      <c r="DA13" s="29">
        <v>62</v>
      </c>
      <c r="DB13" s="29">
        <v>219</v>
      </c>
      <c r="DC13" s="60">
        <f t="shared" si="67"/>
        <v>-71.689497716894977</v>
      </c>
      <c r="DD13" s="29">
        <v>2337</v>
      </c>
      <c r="DE13" s="29">
        <v>2111</v>
      </c>
      <c r="DF13" s="60">
        <f t="shared" si="68"/>
        <v>10.705826622453806</v>
      </c>
    </row>
    <row r="14" spans="1:110" ht="14.15" customHeight="1">
      <c r="A14" s="81"/>
      <c r="B14" s="30">
        <v>11</v>
      </c>
      <c r="C14" s="29">
        <v>40346</v>
      </c>
      <c r="D14" s="29">
        <v>65651</v>
      </c>
      <c r="E14" s="60">
        <f t="shared" si="33"/>
        <v>-38.544728945484451</v>
      </c>
      <c r="F14" s="29">
        <v>13203</v>
      </c>
      <c r="G14" s="29">
        <v>14599</v>
      </c>
      <c r="H14" s="60">
        <f t="shared" si="34"/>
        <v>-9.5622987875881869</v>
      </c>
      <c r="I14" s="29">
        <v>9345</v>
      </c>
      <c r="J14" s="29">
        <v>18346</v>
      </c>
      <c r="K14" s="60">
        <f t="shared" si="35"/>
        <v>-49.062465932628363</v>
      </c>
      <c r="L14" s="29">
        <v>2042</v>
      </c>
      <c r="M14" s="29">
        <v>6205</v>
      </c>
      <c r="N14" s="60">
        <f t="shared" si="36"/>
        <v>-67.091055600322306</v>
      </c>
      <c r="O14" s="29">
        <v>672</v>
      </c>
      <c r="P14" s="29">
        <v>2994</v>
      </c>
      <c r="Q14" s="60">
        <f t="shared" si="37"/>
        <v>-77.555110220440881</v>
      </c>
      <c r="R14" s="29">
        <v>689</v>
      </c>
      <c r="S14" s="29">
        <v>2446</v>
      </c>
      <c r="T14" s="60">
        <f t="shared" si="38"/>
        <v>-71.831561733442356</v>
      </c>
      <c r="U14" s="29">
        <v>780</v>
      </c>
      <c r="V14" s="29">
        <v>1780</v>
      </c>
      <c r="W14" s="60">
        <f t="shared" si="39"/>
        <v>-56.17977528089888</v>
      </c>
      <c r="X14" s="29">
        <v>1470</v>
      </c>
      <c r="Y14" s="29">
        <v>1275</v>
      </c>
      <c r="Z14" s="60">
        <f t="shared" si="40"/>
        <v>15.294117647058814</v>
      </c>
      <c r="AA14" s="29">
        <v>205</v>
      </c>
      <c r="AB14" s="29">
        <v>1333</v>
      </c>
      <c r="AC14" s="60">
        <f t="shared" si="41"/>
        <v>-84.621155288822209</v>
      </c>
      <c r="AD14" s="29">
        <v>668</v>
      </c>
      <c r="AE14" s="29">
        <v>708</v>
      </c>
      <c r="AF14" s="60">
        <f t="shared" si="42"/>
        <v>-5.6497175141242977</v>
      </c>
      <c r="AG14" s="29">
        <v>456</v>
      </c>
      <c r="AH14" s="29">
        <v>1341</v>
      </c>
      <c r="AI14" s="60">
        <f t="shared" si="43"/>
        <v>-65.995525727069349</v>
      </c>
      <c r="AJ14" s="29">
        <v>582</v>
      </c>
      <c r="AK14" s="29">
        <v>176</v>
      </c>
      <c r="AL14" s="60">
        <f t="shared" si="44"/>
        <v>230.68181818181816</v>
      </c>
      <c r="AM14" s="29">
        <v>162</v>
      </c>
      <c r="AN14" s="29">
        <v>503</v>
      </c>
      <c r="AO14" s="60">
        <f t="shared" si="45"/>
        <v>-67.793240556660038</v>
      </c>
      <c r="AP14" s="29">
        <v>169</v>
      </c>
      <c r="AQ14" s="29">
        <v>87</v>
      </c>
      <c r="AR14" s="60">
        <f t="shared" si="46"/>
        <v>94.252873563218387</v>
      </c>
      <c r="AS14" s="29">
        <v>81</v>
      </c>
      <c r="AT14" s="29">
        <v>56</v>
      </c>
      <c r="AU14" s="60">
        <f t="shared" si="47"/>
        <v>44.642857142857139</v>
      </c>
      <c r="AV14" s="29">
        <v>58</v>
      </c>
      <c r="AW14" s="29">
        <v>144</v>
      </c>
      <c r="AX14" s="60">
        <f t="shared" si="48"/>
        <v>-59.722222222222221</v>
      </c>
      <c r="AY14" s="29">
        <v>4</v>
      </c>
      <c r="AZ14" s="29">
        <v>22</v>
      </c>
      <c r="BA14" s="60">
        <f t="shared" si="49"/>
        <v>-81.818181818181813</v>
      </c>
      <c r="BB14" s="29">
        <v>46</v>
      </c>
      <c r="BC14" s="29">
        <v>88</v>
      </c>
      <c r="BD14" s="60">
        <f t="shared" si="50"/>
        <v>-47.727272727272727</v>
      </c>
      <c r="BE14" s="29">
        <v>1</v>
      </c>
      <c r="BF14" s="29">
        <v>8</v>
      </c>
      <c r="BG14" s="60">
        <f t="shared" si="51"/>
        <v>-87.5</v>
      </c>
      <c r="BH14" s="29">
        <v>78</v>
      </c>
      <c r="BI14" s="29">
        <v>127</v>
      </c>
      <c r="BJ14" s="60">
        <f t="shared" si="52"/>
        <v>-38.582677165354326</v>
      </c>
      <c r="BK14" s="29">
        <v>3172</v>
      </c>
      <c r="BL14" s="29">
        <v>6044</v>
      </c>
      <c r="BM14" s="60">
        <f t="shared" si="53"/>
        <v>-47.518199867637321</v>
      </c>
      <c r="BN14" s="29">
        <v>829</v>
      </c>
      <c r="BO14" s="29">
        <v>1048</v>
      </c>
      <c r="BP14" s="60">
        <f t="shared" si="54"/>
        <v>-20.8969465648855</v>
      </c>
      <c r="BQ14" s="29">
        <v>171</v>
      </c>
      <c r="BR14" s="29">
        <v>352</v>
      </c>
      <c r="BS14" s="60">
        <f t="shared" si="55"/>
        <v>-51.42045454545454</v>
      </c>
      <c r="BT14" s="29">
        <v>69</v>
      </c>
      <c r="BU14" s="29">
        <v>152</v>
      </c>
      <c r="BV14" s="60">
        <f t="shared" si="56"/>
        <v>-54.605263157894733</v>
      </c>
      <c r="BW14" s="29">
        <v>515</v>
      </c>
      <c r="BX14" s="29">
        <v>420</v>
      </c>
      <c r="BY14" s="60">
        <f t="shared" si="57"/>
        <v>22.619047619047628</v>
      </c>
      <c r="BZ14" s="29">
        <v>992</v>
      </c>
      <c r="CA14" s="29">
        <v>618</v>
      </c>
      <c r="CB14" s="60">
        <f t="shared" si="58"/>
        <v>60.517799352750814</v>
      </c>
      <c r="CC14" s="29">
        <v>358</v>
      </c>
      <c r="CD14" s="29">
        <v>584</v>
      </c>
      <c r="CE14" s="60">
        <f t="shared" si="59"/>
        <v>-38.698630136986303</v>
      </c>
      <c r="CF14" s="29">
        <v>235</v>
      </c>
      <c r="CG14" s="29">
        <v>524</v>
      </c>
      <c r="CH14" s="60">
        <f t="shared" si="60"/>
        <v>-55.152671755725194</v>
      </c>
      <c r="CI14" s="29">
        <v>116</v>
      </c>
      <c r="CJ14" s="29">
        <v>156</v>
      </c>
      <c r="CK14" s="60">
        <f t="shared" si="61"/>
        <v>-25.641025641025639</v>
      </c>
      <c r="CL14" s="29">
        <v>47</v>
      </c>
      <c r="CM14" s="29">
        <v>118</v>
      </c>
      <c r="CN14" s="60">
        <f t="shared" si="62"/>
        <v>-60.169491525423723</v>
      </c>
      <c r="CO14" s="29">
        <v>21</v>
      </c>
      <c r="CP14" s="29">
        <v>78</v>
      </c>
      <c r="CQ14" s="60">
        <f t="shared" si="63"/>
        <v>-73.07692307692308</v>
      </c>
      <c r="CR14" s="29">
        <v>90</v>
      </c>
      <c r="CS14" s="29">
        <v>178</v>
      </c>
      <c r="CT14" s="60">
        <f t="shared" si="64"/>
        <v>-49.438202247191008</v>
      </c>
      <c r="CU14" s="29">
        <v>32</v>
      </c>
      <c r="CV14" s="29">
        <v>53</v>
      </c>
      <c r="CW14" s="60">
        <f t="shared" si="65"/>
        <v>-39.622641509433961</v>
      </c>
      <c r="CX14" s="29">
        <v>514</v>
      </c>
      <c r="CY14" s="29">
        <v>750</v>
      </c>
      <c r="CZ14" s="60">
        <f t="shared" si="66"/>
        <v>-31.466666666666665</v>
      </c>
      <c r="DA14" s="29">
        <v>102</v>
      </c>
      <c r="DB14" s="29">
        <v>135</v>
      </c>
      <c r="DC14" s="60">
        <f t="shared" si="67"/>
        <v>-24.444444444444446</v>
      </c>
      <c r="DD14" s="29">
        <v>2423</v>
      </c>
      <c r="DE14" s="29">
        <v>2321</v>
      </c>
      <c r="DF14" s="60">
        <f t="shared" si="68"/>
        <v>4.3946574752262046</v>
      </c>
    </row>
    <row r="15" spans="1:110" ht="14.15" customHeight="1">
      <c r="A15" s="81"/>
      <c r="B15" s="30">
        <v>12</v>
      </c>
      <c r="C15" s="29">
        <v>33565</v>
      </c>
      <c r="D15" s="29">
        <v>53853</v>
      </c>
      <c r="E15" s="60">
        <f t="shared" si="33"/>
        <v>-37.672924442463739</v>
      </c>
      <c r="F15" s="29">
        <v>12336</v>
      </c>
      <c r="G15" s="29">
        <v>11824</v>
      </c>
      <c r="H15" s="60">
        <f t="shared" si="34"/>
        <v>4.3301759133964834</v>
      </c>
      <c r="I15" s="29">
        <v>4958</v>
      </c>
      <c r="J15" s="29">
        <v>17555</v>
      </c>
      <c r="K15" s="60">
        <f t="shared" si="35"/>
        <v>-71.757334092851039</v>
      </c>
      <c r="L15" s="29">
        <v>2301</v>
      </c>
      <c r="M15" s="29">
        <v>3619</v>
      </c>
      <c r="N15" s="60">
        <f t="shared" si="36"/>
        <v>-36.418900248687478</v>
      </c>
      <c r="O15" s="29">
        <v>401</v>
      </c>
      <c r="P15" s="29">
        <v>1580</v>
      </c>
      <c r="Q15" s="60">
        <f t="shared" si="37"/>
        <v>-74.620253164556956</v>
      </c>
      <c r="R15" s="29">
        <v>550</v>
      </c>
      <c r="S15" s="29">
        <v>2138</v>
      </c>
      <c r="T15" s="60">
        <f t="shared" si="38"/>
        <v>-74.275023386342383</v>
      </c>
      <c r="U15" s="29">
        <v>774</v>
      </c>
      <c r="V15" s="29">
        <v>1338</v>
      </c>
      <c r="W15" s="60">
        <f t="shared" si="39"/>
        <v>-42.152466367713004</v>
      </c>
      <c r="X15" s="29">
        <v>1960</v>
      </c>
      <c r="Y15" s="29">
        <v>1238</v>
      </c>
      <c r="Z15" s="60">
        <f t="shared" si="40"/>
        <v>58.319870759289174</v>
      </c>
      <c r="AA15" s="29">
        <v>228</v>
      </c>
      <c r="AB15" s="29">
        <v>1088</v>
      </c>
      <c r="AC15" s="60">
        <f t="shared" si="41"/>
        <v>-79.044117647058826</v>
      </c>
      <c r="AD15" s="29">
        <v>564</v>
      </c>
      <c r="AE15" s="29">
        <v>519</v>
      </c>
      <c r="AF15" s="60">
        <f t="shared" si="42"/>
        <v>8.6705202312138638</v>
      </c>
      <c r="AG15" s="29">
        <v>344</v>
      </c>
      <c r="AH15" s="29">
        <v>1349</v>
      </c>
      <c r="AI15" s="60">
        <f t="shared" si="43"/>
        <v>-74.499629355077829</v>
      </c>
      <c r="AJ15" s="29">
        <v>408</v>
      </c>
      <c r="AK15" s="29">
        <v>356</v>
      </c>
      <c r="AL15" s="60">
        <f t="shared" si="44"/>
        <v>14.606741573033698</v>
      </c>
      <c r="AM15" s="29">
        <v>262</v>
      </c>
      <c r="AN15" s="29">
        <v>417</v>
      </c>
      <c r="AO15" s="60">
        <f t="shared" si="45"/>
        <v>-37.170263788968825</v>
      </c>
      <c r="AP15" s="29">
        <v>91</v>
      </c>
      <c r="AQ15" s="29">
        <v>154</v>
      </c>
      <c r="AR15" s="60">
        <f t="shared" si="46"/>
        <v>-40.909090909090907</v>
      </c>
      <c r="AS15" s="29">
        <v>62</v>
      </c>
      <c r="AT15" s="29">
        <v>135</v>
      </c>
      <c r="AU15" s="60">
        <f t="shared" si="47"/>
        <v>-54.074074074074076</v>
      </c>
      <c r="AV15" s="29">
        <v>57</v>
      </c>
      <c r="AW15" s="29">
        <v>101</v>
      </c>
      <c r="AX15" s="60">
        <f t="shared" si="48"/>
        <v>-43.564356435643568</v>
      </c>
      <c r="AY15" s="29">
        <v>16</v>
      </c>
      <c r="AZ15" s="29">
        <v>26</v>
      </c>
      <c r="BA15" s="60">
        <f t="shared" si="49"/>
        <v>-38.46153846153846</v>
      </c>
      <c r="BB15" s="29">
        <v>38</v>
      </c>
      <c r="BC15" s="29">
        <v>50</v>
      </c>
      <c r="BD15" s="60">
        <f t="shared" si="50"/>
        <v>-24</v>
      </c>
      <c r="BE15" s="29">
        <v>2</v>
      </c>
      <c r="BF15" s="29">
        <v>2</v>
      </c>
      <c r="BG15" s="60">
        <f t="shared" si="51"/>
        <v>0</v>
      </c>
      <c r="BH15" s="29">
        <v>27</v>
      </c>
      <c r="BI15" s="29">
        <v>56</v>
      </c>
      <c r="BJ15" s="60">
        <f t="shared" si="52"/>
        <v>-51.785714285714278</v>
      </c>
      <c r="BK15" s="29">
        <v>3262</v>
      </c>
      <c r="BL15" s="29">
        <v>4001</v>
      </c>
      <c r="BM15" s="60">
        <f t="shared" si="53"/>
        <v>-18.470382404398901</v>
      </c>
      <c r="BN15" s="29">
        <v>568</v>
      </c>
      <c r="BO15" s="29">
        <v>766</v>
      </c>
      <c r="BP15" s="60">
        <f t="shared" si="54"/>
        <v>-25.848563968668405</v>
      </c>
      <c r="BQ15" s="29">
        <v>145</v>
      </c>
      <c r="BR15" s="29">
        <v>324</v>
      </c>
      <c r="BS15" s="60">
        <f t="shared" si="55"/>
        <v>-55.246913580246911</v>
      </c>
      <c r="BT15" s="29">
        <v>67</v>
      </c>
      <c r="BU15" s="29">
        <v>138</v>
      </c>
      <c r="BV15" s="60">
        <f t="shared" si="56"/>
        <v>-51.449275362318843</v>
      </c>
      <c r="BW15" s="29">
        <v>390</v>
      </c>
      <c r="BX15" s="29">
        <v>536</v>
      </c>
      <c r="BY15" s="60">
        <f t="shared" si="57"/>
        <v>-27.238805970149251</v>
      </c>
      <c r="BZ15" s="29">
        <v>497</v>
      </c>
      <c r="CA15" s="29">
        <v>522</v>
      </c>
      <c r="CB15" s="60">
        <f t="shared" si="58"/>
        <v>-4.789272030651337</v>
      </c>
      <c r="CC15" s="29">
        <v>336</v>
      </c>
      <c r="CD15" s="29">
        <v>487</v>
      </c>
      <c r="CE15" s="60">
        <f t="shared" si="59"/>
        <v>-31.006160164271044</v>
      </c>
      <c r="CF15" s="29">
        <v>230</v>
      </c>
      <c r="CG15" s="29">
        <v>343</v>
      </c>
      <c r="CH15" s="60">
        <f t="shared" si="60"/>
        <v>-32.944606413994173</v>
      </c>
      <c r="CI15" s="29">
        <v>113</v>
      </c>
      <c r="CJ15" s="29">
        <v>129</v>
      </c>
      <c r="CK15" s="60">
        <f t="shared" si="61"/>
        <v>-12.403100775193799</v>
      </c>
      <c r="CL15" s="29">
        <v>49</v>
      </c>
      <c r="CM15" s="29">
        <v>98</v>
      </c>
      <c r="CN15" s="60">
        <f t="shared" si="62"/>
        <v>-50</v>
      </c>
      <c r="CO15" s="29">
        <v>31</v>
      </c>
      <c r="CP15" s="29">
        <v>55</v>
      </c>
      <c r="CQ15" s="60">
        <f t="shared" si="63"/>
        <v>-43.63636363636364</v>
      </c>
      <c r="CR15" s="29">
        <v>84</v>
      </c>
      <c r="CS15" s="29">
        <v>126</v>
      </c>
      <c r="CT15" s="60">
        <f t="shared" si="64"/>
        <v>-33.333333333333336</v>
      </c>
      <c r="CU15" s="29">
        <v>33</v>
      </c>
      <c r="CV15" s="29">
        <v>62</v>
      </c>
      <c r="CW15" s="60">
        <f t="shared" si="65"/>
        <v>-46.774193548387103</v>
      </c>
      <c r="CX15" s="29">
        <v>366</v>
      </c>
      <c r="CY15" s="29">
        <v>784</v>
      </c>
      <c r="CZ15" s="60">
        <f t="shared" si="66"/>
        <v>-53.316326530612244</v>
      </c>
      <c r="DA15" s="29">
        <v>56</v>
      </c>
      <c r="DB15" s="29">
        <v>139</v>
      </c>
      <c r="DC15" s="60">
        <f t="shared" si="67"/>
        <v>-59.712230215827347</v>
      </c>
      <c r="DD15" s="29">
        <v>2015</v>
      </c>
      <c r="DE15" s="29">
        <v>1876</v>
      </c>
      <c r="DF15" s="60">
        <f t="shared" si="68"/>
        <v>7.4093816631130016</v>
      </c>
    </row>
    <row r="16" spans="1:110" ht="14.15" customHeight="1">
      <c r="A16" s="81"/>
      <c r="B16" s="30">
        <v>13</v>
      </c>
      <c r="C16" s="29">
        <v>64312</v>
      </c>
      <c r="D16" s="29">
        <v>43859</v>
      </c>
      <c r="E16" s="60">
        <f t="shared" si="33"/>
        <v>46.633530176246609</v>
      </c>
      <c r="F16" s="29">
        <v>22975</v>
      </c>
      <c r="G16" s="29">
        <v>10399</v>
      </c>
      <c r="H16" s="60">
        <f t="shared" si="34"/>
        <v>120.93470526012115</v>
      </c>
      <c r="I16" s="29">
        <v>10237</v>
      </c>
      <c r="J16" s="29">
        <v>9805</v>
      </c>
      <c r="K16" s="60">
        <f t="shared" si="35"/>
        <v>4.4059153493115844</v>
      </c>
      <c r="L16" s="29">
        <v>5082</v>
      </c>
      <c r="M16" s="29">
        <v>3435</v>
      </c>
      <c r="N16" s="60">
        <f t="shared" si="36"/>
        <v>47.947598253275103</v>
      </c>
      <c r="O16" s="29">
        <v>1183</v>
      </c>
      <c r="P16" s="29">
        <v>1413</v>
      </c>
      <c r="Q16" s="60">
        <f t="shared" si="37"/>
        <v>-16.277423920736023</v>
      </c>
      <c r="R16" s="29">
        <v>893</v>
      </c>
      <c r="S16" s="29">
        <v>748</v>
      </c>
      <c r="T16" s="60">
        <f t="shared" si="38"/>
        <v>19.385026737967912</v>
      </c>
      <c r="U16" s="29">
        <v>1837</v>
      </c>
      <c r="V16" s="29">
        <v>663</v>
      </c>
      <c r="W16" s="60">
        <f t="shared" si="39"/>
        <v>177.07390648567119</v>
      </c>
      <c r="X16" s="29">
        <v>2272</v>
      </c>
      <c r="Y16" s="29">
        <v>951</v>
      </c>
      <c r="Z16" s="60">
        <f t="shared" si="40"/>
        <v>138.90641430073606</v>
      </c>
      <c r="AA16" s="29">
        <v>715</v>
      </c>
      <c r="AB16" s="29">
        <v>840</v>
      </c>
      <c r="AC16" s="60">
        <f t="shared" si="41"/>
        <v>-14.880952380952383</v>
      </c>
      <c r="AD16" s="29">
        <v>985</v>
      </c>
      <c r="AE16" s="29">
        <v>783</v>
      </c>
      <c r="AF16" s="60">
        <f t="shared" si="42"/>
        <v>25.798212005108567</v>
      </c>
      <c r="AG16" s="29">
        <v>974</v>
      </c>
      <c r="AH16" s="29">
        <v>731</v>
      </c>
      <c r="AI16" s="60">
        <f t="shared" si="43"/>
        <v>33.242134062927484</v>
      </c>
      <c r="AJ16" s="29">
        <v>812</v>
      </c>
      <c r="AK16" s="29">
        <v>451</v>
      </c>
      <c r="AL16" s="60">
        <f t="shared" si="44"/>
        <v>80.044345898004437</v>
      </c>
      <c r="AM16" s="29">
        <v>642</v>
      </c>
      <c r="AN16" s="29">
        <v>403</v>
      </c>
      <c r="AO16" s="60">
        <f t="shared" si="45"/>
        <v>59.305210918114135</v>
      </c>
      <c r="AP16" s="29">
        <v>317</v>
      </c>
      <c r="AQ16" s="29">
        <v>173</v>
      </c>
      <c r="AR16" s="60">
        <f t="shared" si="46"/>
        <v>83.236994219653184</v>
      </c>
      <c r="AS16" s="29">
        <v>202</v>
      </c>
      <c r="AT16" s="29">
        <v>176</v>
      </c>
      <c r="AU16" s="60">
        <f t="shared" si="47"/>
        <v>14.77272727272727</v>
      </c>
      <c r="AV16" s="29">
        <v>96</v>
      </c>
      <c r="AW16" s="29">
        <v>132</v>
      </c>
      <c r="AX16" s="60">
        <f t="shared" si="48"/>
        <v>-27.27272727272727</v>
      </c>
      <c r="AY16" s="29">
        <v>35</v>
      </c>
      <c r="AZ16" s="29">
        <v>26</v>
      </c>
      <c r="BA16" s="60">
        <f t="shared" si="49"/>
        <v>34.615384615384627</v>
      </c>
      <c r="BB16" s="29">
        <v>49</v>
      </c>
      <c r="BC16" s="29">
        <v>66</v>
      </c>
      <c r="BD16" s="60">
        <f t="shared" si="50"/>
        <v>-25.757575757575758</v>
      </c>
      <c r="BE16" s="29">
        <v>5</v>
      </c>
      <c r="BF16" s="29">
        <v>5</v>
      </c>
      <c r="BG16" s="60">
        <f t="shared" si="51"/>
        <v>0</v>
      </c>
      <c r="BH16" s="29">
        <v>175</v>
      </c>
      <c r="BI16" s="29">
        <v>64</v>
      </c>
      <c r="BJ16" s="60">
        <f t="shared" si="52"/>
        <v>173.4375</v>
      </c>
      <c r="BK16" s="29">
        <v>5297</v>
      </c>
      <c r="BL16" s="29">
        <v>5098</v>
      </c>
      <c r="BM16" s="60">
        <f t="shared" si="53"/>
        <v>3.9034915653197277</v>
      </c>
      <c r="BN16" s="29">
        <v>1036</v>
      </c>
      <c r="BO16" s="29">
        <v>1441</v>
      </c>
      <c r="BP16" s="60">
        <f t="shared" si="54"/>
        <v>-28.105482303955586</v>
      </c>
      <c r="BQ16" s="29">
        <v>280</v>
      </c>
      <c r="BR16" s="29">
        <v>360</v>
      </c>
      <c r="BS16" s="60">
        <f t="shared" si="55"/>
        <v>-22.222222222222221</v>
      </c>
      <c r="BT16" s="29">
        <v>128</v>
      </c>
      <c r="BU16" s="29">
        <v>144</v>
      </c>
      <c r="BV16" s="60">
        <f t="shared" si="56"/>
        <v>-11.111111111111116</v>
      </c>
      <c r="BW16" s="29">
        <v>825</v>
      </c>
      <c r="BX16" s="29">
        <v>598</v>
      </c>
      <c r="BY16" s="60">
        <f t="shared" si="57"/>
        <v>37.95986622073579</v>
      </c>
      <c r="BZ16" s="29">
        <v>722</v>
      </c>
      <c r="CA16" s="29">
        <v>766</v>
      </c>
      <c r="CB16" s="60">
        <f t="shared" si="58"/>
        <v>-5.744125326370753</v>
      </c>
      <c r="CC16" s="29">
        <v>711</v>
      </c>
      <c r="CD16" s="29">
        <v>564</v>
      </c>
      <c r="CE16" s="60">
        <f t="shared" si="59"/>
        <v>26.063829787234049</v>
      </c>
      <c r="CF16" s="29">
        <v>387</v>
      </c>
      <c r="CG16" s="29">
        <v>419</v>
      </c>
      <c r="CH16" s="60">
        <f t="shared" si="60"/>
        <v>-7.6372315035799554</v>
      </c>
      <c r="CI16" s="29">
        <v>179</v>
      </c>
      <c r="CJ16" s="29">
        <v>164</v>
      </c>
      <c r="CK16" s="60">
        <f t="shared" si="61"/>
        <v>9.1463414634146432</v>
      </c>
      <c r="CL16" s="29">
        <v>106</v>
      </c>
      <c r="CM16" s="29">
        <v>61</v>
      </c>
      <c r="CN16" s="60">
        <f t="shared" si="62"/>
        <v>73.770491803278688</v>
      </c>
      <c r="CO16" s="29">
        <v>103</v>
      </c>
      <c r="CP16" s="29">
        <v>60</v>
      </c>
      <c r="CQ16" s="60">
        <f t="shared" si="63"/>
        <v>71.666666666666657</v>
      </c>
      <c r="CR16" s="29">
        <v>136</v>
      </c>
      <c r="CS16" s="29">
        <v>112</v>
      </c>
      <c r="CT16" s="60">
        <f t="shared" si="64"/>
        <v>21.42857142857142</v>
      </c>
      <c r="CU16" s="29">
        <v>45</v>
      </c>
      <c r="CV16" s="29">
        <v>67</v>
      </c>
      <c r="CW16" s="60">
        <f t="shared" si="65"/>
        <v>-32.835820895522382</v>
      </c>
      <c r="CX16" s="29">
        <v>979</v>
      </c>
      <c r="CY16" s="29">
        <v>804</v>
      </c>
      <c r="CZ16" s="60">
        <f t="shared" si="66"/>
        <v>21.766169154228866</v>
      </c>
      <c r="DA16" s="29">
        <v>147</v>
      </c>
      <c r="DB16" s="29">
        <v>107</v>
      </c>
      <c r="DC16" s="60">
        <f t="shared" si="67"/>
        <v>37.383177570093466</v>
      </c>
      <c r="DD16" s="29">
        <v>3834</v>
      </c>
      <c r="DE16" s="29">
        <v>1927</v>
      </c>
      <c r="DF16" s="60">
        <f t="shared" si="68"/>
        <v>98.962117280747293</v>
      </c>
    </row>
    <row r="17" spans="1:110" ht="14.9" customHeight="1">
      <c r="A17" s="81"/>
      <c r="B17" s="30">
        <v>14</v>
      </c>
      <c r="C17" s="29">
        <v>63183</v>
      </c>
      <c r="D17" s="29">
        <v>49818</v>
      </c>
      <c r="E17" s="60">
        <f t="shared" si="33"/>
        <v>26.827652655666622</v>
      </c>
      <c r="F17" s="29">
        <v>18977</v>
      </c>
      <c r="G17" s="29">
        <v>14515</v>
      </c>
      <c r="H17" s="60">
        <f t="shared" si="34"/>
        <v>30.740613158801231</v>
      </c>
      <c r="I17" s="29">
        <v>12985</v>
      </c>
      <c r="J17" s="29">
        <v>9259</v>
      </c>
      <c r="K17" s="60">
        <f t="shared" si="35"/>
        <v>40.241926773949665</v>
      </c>
      <c r="L17" s="29">
        <v>5953</v>
      </c>
      <c r="M17" s="29">
        <v>4233</v>
      </c>
      <c r="N17" s="60">
        <f t="shared" si="36"/>
        <v>40.633120718166779</v>
      </c>
      <c r="O17" s="29">
        <v>1530</v>
      </c>
      <c r="P17" s="29">
        <v>1515</v>
      </c>
      <c r="Q17" s="60">
        <f t="shared" si="37"/>
        <v>0.99009900990099098</v>
      </c>
      <c r="R17" s="29">
        <v>1256</v>
      </c>
      <c r="S17" s="29">
        <v>964</v>
      </c>
      <c r="T17" s="60">
        <f t="shared" si="38"/>
        <v>30.290456431535272</v>
      </c>
      <c r="U17" s="29">
        <v>2277</v>
      </c>
      <c r="V17" s="29">
        <v>1221</v>
      </c>
      <c r="W17" s="60">
        <f t="shared" si="39"/>
        <v>86.486486486486484</v>
      </c>
      <c r="X17" s="29">
        <v>1825</v>
      </c>
      <c r="Y17" s="29">
        <v>760</v>
      </c>
      <c r="Z17" s="60">
        <f t="shared" si="40"/>
        <v>140.13157894736841</v>
      </c>
      <c r="AA17" s="29">
        <v>735</v>
      </c>
      <c r="AB17" s="29">
        <v>885</v>
      </c>
      <c r="AC17" s="60">
        <f t="shared" si="41"/>
        <v>-16.949152542372879</v>
      </c>
      <c r="AD17" s="29">
        <v>895</v>
      </c>
      <c r="AE17" s="29">
        <v>544</v>
      </c>
      <c r="AF17" s="60">
        <f t="shared" si="42"/>
        <v>64.52205882352942</v>
      </c>
      <c r="AG17" s="29">
        <v>1217</v>
      </c>
      <c r="AH17" s="29">
        <v>1090</v>
      </c>
      <c r="AI17" s="60">
        <f t="shared" si="43"/>
        <v>11.651376146788994</v>
      </c>
      <c r="AJ17" s="29">
        <v>400</v>
      </c>
      <c r="AK17" s="29">
        <v>360</v>
      </c>
      <c r="AL17" s="60">
        <f t="shared" si="44"/>
        <v>11.111111111111116</v>
      </c>
      <c r="AM17" s="29">
        <v>482</v>
      </c>
      <c r="AN17" s="29">
        <v>415</v>
      </c>
      <c r="AO17" s="60">
        <f t="shared" si="45"/>
        <v>16.144578313253021</v>
      </c>
      <c r="AP17" s="29">
        <v>365</v>
      </c>
      <c r="AQ17" s="29">
        <v>186</v>
      </c>
      <c r="AR17" s="60">
        <f t="shared" si="46"/>
        <v>96.236559139784944</v>
      </c>
      <c r="AS17" s="29">
        <v>319</v>
      </c>
      <c r="AT17" s="29">
        <v>165</v>
      </c>
      <c r="AU17" s="60">
        <f t="shared" si="47"/>
        <v>93.333333333333329</v>
      </c>
      <c r="AV17" s="29">
        <v>101</v>
      </c>
      <c r="AW17" s="29">
        <v>104</v>
      </c>
      <c r="AX17" s="60">
        <f t="shared" si="48"/>
        <v>-2.8846153846153855</v>
      </c>
      <c r="AY17" s="29">
        <v>36</v>
      </c>
      <c r="AZ17" s="29">
        <v>42</v>
      </c>
      <c r="BA17" s="60">
        <f t="shared" si="49"/>
        <v>-14.28571428571429</v>
      </c>
      <c r="BB17" s="29">
        <v>52</v>
      </c>
      <c r="BC17" s="29">
        <v>42</v>
      </c>
      <c r="BD17" s="60">
        <f t="shared" si="50"/>
        <v>23.809523809523814</v>
      </c>
      <c r="BE17" s="29">
        <v>4</v>
      </c>
      <c r="BF17" s="29">
        <v>8</v>
      </c>
      <c r="BG17" s="60">
        <f t="shared" si="51"/>
        <v>-50</v>
      </c>
      <c r="BH17" s="29">
        <v>133</v>
      </c>
      <c r="BI17" s="29">
        <v>197</v>
      </c>
      <c r="BJ17" s="60">
        <f t="shared" si="52"/>
        <v>-32.487309644670049</v>
      </c>
      <c r="BK17" s="29">
        <v>4631</v>
      </c>
      <c r="BL17" s="29">
        <v>5473</v>
      </c>
      <c r="BM17" s="60">
        <f t="shared" si="53"/>
        <v>-15.384615384615385</v>
      </c>
      <c r="BN17" s="29">
        <v>800</v>
      </c>
      <c r="BO17" s="29">
        <v>989</v>
      </c>
      <c r="BP17" s="60">
        <f t="shared" si="54"/>
        <v>-19.110212335692623</v>
      </c>
      <c r="BQ17" s="29">
        <v>251</v>
      </c>
      <c r="BR17" s="29">
        <v>311</v>
      </c>
      <c r="BS17" s="60">
        <f t="shared" si="55"/>
        <v>-19.292604501607713</v>
      </c>
      <c r="BT17" s="29">
        <v>139</v>
      </c>
      <c r="BU17" s="29">
        <v>173</v>
      </c>
      <c r="BV17" s="60">
        <f t="shared" si="56"/>
        <v>-19.653179190751445</v>
      </c>
      <c r="BW17" s="29">
        <v>865</v>
      </c>
      <c r="BX17" s="29">
        <v>526</v>
      </c>
      <c r="BY17" s="60">
        <f t="shared" si="57"/>
        <v>64.4486692015209</v>
      </c>
      <c r="BZ17" s="29">
        <v>628</v>
      </c>
      <c r="CA17" s="29">
        <v>489</v>
      </c>
      <c r="CB17" s="60">
        <f t="shared" si="58"/>
        <v>28.425357873210633</v>
      </c>
      <c r="CC17" s="29">
        <v>675</v>
      </c>
      <c r="CD17" s="29">
        <v>820</v>
      </c>
      <c r="CE17" s="60">
        <f t="shared" si="59"/>
        <v>-17.682926829268297</v>
      </c>
      <c r="CF17" s="29">
        <v>509</v>
      </c>
      <c r="CG17" s="29">
        <v>526</v>
      </c>
      <c r="CH17" s="60">
        <f t="shared" si="60"/>
        <v>-3.2319391634980987</v>
      </c>
      <c r="CI17" s="29">
        <v>221</v>
      </c>
      <c r="CJ17" s="29">
        <v>222</v>
      </c>
      <c r="CK17" s="60">
        <f t="shared" si="61"/>
        <v>-0.45045045045044585</v>
      </c>
      <c r="CL17" s="29">
        <v>101</v>
      </c>
      <c r="CM17" s="29">
        <v>145</v>
      </c>
      <c r="CN17" s="60">
        <f t="shared" si="62"/>
        <v>-30.3448275862069</v>
      </c>
      <c r="CO17" s="29">
        <v>86</v>
      </c>
      <c r="CP17" s="29">
        <v>95</v>
      </c>
      <c r="CQ17" s="60">
        <f t="shared" si="63"/>
        <v>-9.4736842105263115</v>
      </c>
      <c r="CR17" s="29">
        <v>181</v>
      </c>
      <c r="CS17" s="29">
        <v>178</v>
      </c>
      <c r="CT17" s="60">
        <f t="shared" si="64"/>
        <v>1.6853932584269593</v>
      </c>
      <c r="CU17" s="29">
        <v>64</v>
      </c>
      <c r="CV17" s="29">
        <v>60</v>
      </c>
      <c r="CW17" s="60">
        <f t="shared" si="65"/>
        <v>6.6666666666666652</v>
      </c>
      <c r="CX17" s="29">
        <v>944</v>
      </c>
      <c r="CY17" s="29">
        <v>683</v>
      </c>
      <c r="CZ17" s="60">
        <f t="shared" si="66"/>
        <v>38.213762811127381</v>
      </c>
      <c r="DA17" s="29">
        <v>168</v>
      </c>
      <c r="DB17" s="29">
        <v>108</v>
      </c>
      <c r="DC17" s="60">
        <f t="shared" si="67"/>
        <v>55.555555555555557</v>
      </c>
      <c r="DD17" s="29">
        <v>3470</v>
      </c>
      <c r="DE17" s="29">
        <v>2607</v>
      </c>
      <c r="DF17" s="60">
        <f t="shared" si="68"/>
        <v>33.103183736095133</v>
      </c>
    </row>
    <row r="18" spans="1:110" ht="14.15" customHeight="1">
      <c r="A18" s="81"/>
      <c r="B18" s="30">
        <v>15</v>
      </c>
      <c r="C18" s="29">
        <v>67052</v>
      </c>
      <c r="D18" s="29">
        <v>49294</v>
      </c>
      <c r="E18" s="60">
        <f t="shared" si="33"/>
        <v>36.024668316630823</v>
      </c>
      <c r="F18" s="29">
        <v>18839</v>
      </c>
      <c r="G18" s="29">
        <v>11558</v>
      </c>
      <c r="H18" s="60">
        <f t="shared" si="34"/>
        <v>62.995327911403365</v>
      </c>
      <c r="I18" s="29">
        <v>12071</v>
      </c>
      <c r="J18" s="29">
        <v>11078</v>
      </c>
      <c r="K18" s="60">
        <f t="shared" si="35"/>
        <v>8.9637118613468125</v>
      </c>
      <c r="L18" s="29">
        <v>5971</v>
      </c>
      <c r="M18" s="29">
        <v>3893</v>
      </c>
      <c r="N18" s="60">
        <f t="shared" si="36"/>
        <v>53.37785769329566</v>
      </c>
      <c r="O18" s="29">
        <v>1753</v>
      </c>
      <c r="P18" s="29">
        <v>1483</v>
      </c>
      <c r="Q18" s="60">
        <f t="shared" si="37"/>
        <v>18.206338503034392</v>
      </c>
      <c r="R18" s="29">
        <v>1644</v>
      </c>
      <c r="S18" s="29">
        <v>1059</v>
      </c>
      <c r="T18" s="60">
        <f t="shared" si="38"/>
        <v>55.240793201133151</v>
      </c>
      <c r="U18" s="29">
        <v>2515</v>
      </c>
      <c r="V18" s="29">
        <v>1651</v>
      </c>
      <c r="W18" s="60">
        <f t="shared" si="39"/>
        <v>52.33192004845548</v>
      </c>
      <c r="X18" s="29">
        <v>2034</v>
      </c>
      <c r="Y18" s="29">
        <v>1313</v>
      </c>
      <c r="Z18" s="60">
        <f t="shared" si="40"/>
        <v>54.912414318354919</v>
      </c>
      <c r="AA18" s="29">
        <v>1484</v>
      </c>
      <c r="AB18" s="29">
        <v>1004</v>
      </c>
      <c r="AC18" s="60">
        <f t="shared" si="41"/>
        <v>47.808764940239044</v>
      </c>
      <c r="AD18" s="29">
        <v>1409</v>
      </c>
      <c r="AE18" s="29">
        <v>1034</v>
      </c>
      <c r="AF18" s="60">
        <f t="shared" si="42"/>
        <v>36.266924564796895</v>
      </c>
      <c r="AG18" s="29">
        <v>1810</v>
      </c>
      <c r="AH18" s="29">
        <v>1221</v>
      </c>
      <c r="AI18" s="60">
        <f t="shared" si="43"/>
        <v>48.239148239148236</v>
      </c>
      <c r="AJ18" s="29">
        <v>450</v>
      </c>
      <c r="AK18" s="29">
        <v>347</v>
      </c>
      <c r="AL18" s="60">
        <f t="shared" si="44"/>
        <v>29.68299711815563</v>
      </c>
      <c r="AM18" s="29">
        <v>846</v>
      </c>
      <c r="AN18" s="29">
        <v>310</v>
      </c>
      <c r="AO18" s="60">
        <f t="shared" si="45"/>
        <v>172.90322580645162</v>
      </c>
      <c r="AP18" s="29">
        <v>106</v>
      </c>
      <c r="AQ18" s="29">
        <v>217</v>
      </c>
      <c r="AR18" s="60">
        <f t="shared" si="46"/>
        <v>-51.152073732718897</v>
      </c>
      <c r="AS18" s="29">
        <v>108</v>
      </c>
      <c r="AT18" s="29">
        <v>156</v>
      </c>
      <c r="AU18" s="60">
        <f t="shared" si="47"/>
        <v>-30.76923076923077</v>
      </c>
      <c r="AV18" s="29">
        <v>146</v>
      </c>
      <c r="AW18" s="29">
        <v>54</v>
      </c>
      <c r="AX18" s="60">
        <f t="shared" si="48"/>
        <v>170.37037037037038</v>
      </c>
      <c r="AY18" s="29">
        <v>28</v>
      </c>
      <c r="AZ18" s="29">
        <v>12</v>
      </c>
      <c r="BA18" s="60">
        <f t="shared" si="49"/>
        <v>133.33333333333334</v>
      </c>
      <c r="BB18" s="29">
        <v>99</v>
      </c>
      <c r="BC18" s="29">
        <v>32</v>
      </c>
      <c r="BD18" s="60">
        <f t="shared" si="50"/>
        <v>209.375</v>
      </c>
      <c r="BE18" s="29">
        <v>4</v>
      </c>
      <c r="BF18" s="29">
        <v>6</v>
      </c>
      <c r="BG18" s="60">
        <f t="shared" si="51"/>
        <v>-33.333333333333336</v>
      </c>
      <c r="BH18" s="29">
        <v>184</v>
      </c>
      <c r="BI18" s="29">
        <v>96</v>
      </c>
      <c r="BJ18" s="60">
        <f t="shared" si="52"/>
        <v>91.666666666666671</v>
      </c>
      <c r="BK18" s="29">
        <v>5180</v>
      </c>
      <c r="BL18" s="29">
        <v>4790</v>
      </c>
      <c r="BM18" s="60">
        <f t="shared" si="53"/>
        <v>8.1419624217119022</v>
      </c>
      <c r="BN18" s="29">
        <v>1123</v>
      </c>
      <c r="BO18" s="29">
        <v>791</v>
      </c>
      <c r="BP18" s="60">
        <f t="shared" si="54"/>
        <v>41.97218710493047</v>
      </c>
      <c r="BQ18" s="29">
        <v>296</v>
      </c>
      <c r="BR18" s="29">
        <v>286</v>
      </c>
      <c r="BS18" s="60">
        <f t="shared" si="55"/>
        <v>3.4965034965035002</v>
      </c>
      <c r="BT18" s="29">
        <v>205</v>
      </c>
      <c r="BU18" s="29">
        <v>118</v>
      </c>
      <c r="BV18" s="60">
        <f t="shared" si="56"/>
        <v>73.728813559322035</v>
      </c>
      <c r="BW18" s="29">
        <v>1001</v>
      </c>
      <c r="BX18" s="29">
        <v>562</v>
      </c>
      <c r="BY18" s="60">
        <f t="shared" si="57"/>
        <v>78.113879003558722</v>
      </c>
      <c r="BZ18" s="29">
        <v>621</v>
      </c>
      <c r="CA18" s="29">
        <v>563</v>
      </c>
      <c r="CB18" s="60">
        <f t="shared" si="58"/>
        <v>10.301953818827702</v>
      </c>
      <c r="CC18" s="29">
        <v>838</v>
      </c>
      <c r="CD18" s="29">
        <v>741</v>
      </c>
      <c r="CE18" s="60">
        <f t="shared" si="59"/>
        <v>13.090418353576251</v>
      </c>
      <c r="CF18" s="29">
        <v>643</v>
      </c>
      <c r="CG18" s="29">
        <v>659</v>
      </c>
      <c r="CH18" s="60">
        <f t="shared" si="60"/>
        <v>-2.427921092564489</v>
      </c>
      <c r="CI18" s="29">
        <v>252</v>
      </c>
      <c r="CJ18" s="29">
        <v>263</v>
      </c>
      <c r="CK18" s="60">
        <f t="shared" si="61"/>
        <v>-4.1825095057034245</v>
      </c>
      <c r="CL18" s="29">
        <v>162</v>
      </c>
      <c r="CM18" s="29">
        <v>141</v>
      </c>
      <c r="CN18" s="60">
        <f t="shared" si="62"/>
        <v>14.893617021276606</v>
      </c>
      <c r="CO18" s="29">
        <v>142</v>
      </c>
      <c r="CP18" s="29">
        <v>59</v>
      </c>
      <c r="CQ18" s="60">
        <f t="shared" si="63"/>
        <v>140.67796610169489</v>
      </c>
      <c r="CR18" s="29">
        <v>182</v>
      </c>
      <c r="CS18" s="29">
        <v>172</v>
      </c>
      <c r="CT18" s="60">
        <f t="shared" si="64"/>
        <v>5.8139534883721034</v>
      </c>
      <c r="CU18" s="29">
        <v>58</v>
      </c>
      <c r="CV18" s="29">
        <v>72</v>
      </c>
      <c r="CW18" s="60">
        <f t="shared" si="65"/>
        <v>-19.444444444444443</v>
      </c>
      <c r="CX18" s="29">
        <v>935</v>
      </c>
      <c r="CY18" s="29">
        <v>1078</v>
      </c>
      <c r="CZ18" s="60">
        <f t="shared" si="66"/>
        <v>-13.265306122448983</v>
      </c>
      <c r="DA18" s="29">
        <v>120</v>
      </c>
      <c r="DB18" s="29">
        <v>177</v>
      </c>
      <c r="DC18" s="60">
        <f t="shared" si="67"/>
        <v>-32.203389830508478</v>
      </c>
      <c r="DD18" s="29">
        <v>3924</v>
      </c>
      <c r="DE18" s="29">
        <v>2348</v>
      </c>
      <c r="DF18" s="60">
        <f t="shared" si="68"/>
        <v>67.120954003407164</v>
      </c>
    </row>
    <row r="19" spans="1:110" ht="14.15" customHeight="1">
      <c r="A19" s="81"/>
      <c r="B19" s="30">
        <v>16</v>
      </c>
      <c r="C19" s="29">
        <v>65908</v>
      </c>
      <c r="D19" s="29">
        <v>48956</v>
      </c>
      <c r="E19" s="60">
        <f t="shared" si="33"/>
        <v>34.627012010785194</v>
      </c>
      <c r="F19" s="29">
        <v>14340</v>
      </c>
      <c r="G19" s="29">
        <v>10363</v>
      </c>
      <c r="H19" s="60">
        <f t="shared" si="34"/>
        <v>38.37691788092252</v>
      </c>
      <c r="I19" s="29">
        <v>13302</v>
      </c>
      <c r="J19" s="29">
        <v>10177</v>
      </c>
      <c r="K19" s="60">
        <f t="shared" si="35"/>
        <v>30.706495037830408</v>
      </c>
      <c r="L19" s="29">
        <v>6449</v>
      </c>
      <c r="M19" s="29">
        <v>5246</v>
      </c>
      <c r="N19" s="60">
        <f t="shared" si="36"/>
        <v>22.931757529546324</v>
      </c>
      <c r="O19" s="29">
        <v>1816</v>
      </c>
      <c r="P19" s="29">
        <v>1623</v>
      </c>
      <c r="Q19" s="60">
        <f t="shared" si="37"/>
        <v>11.891558841651273</v>
      </c>
      <c r="R19" s="29">
        <v>1900</v>
      </c>
      <c r="S19" s="29">
        <v>1330</v>
      </c>
      <c r="T19" s="60">
        <f t="shared" si="38"/>
        <v>42.857142857142861</v>
      </c>
      <c r="U19" s="29">
        <v>2379</v>
      </c>
      <c r="V19" s="29">
        <v>1767</v>
      </c>
      <c r="W19" s="60">
        <f t="shared" si="39"/>
        <v>34.634974533106956</v>
      </c>
      <c r="X19" s="29">
        <v>2209</v>
      </c>
      <c r="Y19" s="29">
        <v>1477</v>
      </c>
      <c r="Z19" s="60">
        <f t="shared" si="40"/>
        <v>49.55991875423156</v>
      </c>
      <c r="AA19" s="29">
        <v>1612</v>
      </c>
      <c r="AB19" s="29">
        <v>1253</v>
      </c>
      <c r="AC19" s="60">
        <f t="shared" si="41"/>
        <v>28.651237031125309</v>
      </c>
      <c r="AD19" s="29">
        <v>1023</v>
      </c>
      <c r="AE19" s="29">
        <v>979</v>
      </c>
      <c r="AF19" s="60">
        <f t="shared" si="42"/>
        <v>4.4943820224719211</v>
      </c>
      <c r="AG19" s="29">
        <v>2135</v>
      </c>
      <c r="AH19" s="29">
        <v>1102</v>
      </c>
      <c r="AI19" s="60">
        <f t="shared" si="43"/>
        <v>93.738656987295826</v>
      </c>
      <c r="AJ19" s="29">
        <v>433</v>
      </c>
      <c r="AK19" s="29">
        <v>291</v>
      </c>
      <c r="AL19" s="60">
        <f t="shared" si="44"/>
        <v>48.797250859106533</v>
      </c>
      <c r="AM19" s="29">
        <v>663</v>
      </c>
      <c r="AN19" s="29">
        <v>474</v>
      </c>
      <c r="AO19" s="60">
        <f t="shared" si="45"/>
        <v>39.873417721518976</v>
      </c>
      <c r="AP19" s="29">
        <v>480</v>
      </c>
      <c r="AQ19" s="29">
        <v>55</v>
      </c>
      <c r="AR19" s="60">
        <f t="shared" si="46"/>
        <v>772.72727272727263</v>
      </c>
      <c r="AS19" s="29">
        <v>256</v>
      </c>
      <c r="AT19" s="29">
        <v>162</v>
      </c>
      <c r="AU19" s="60">
        <f t="shared" si="47"/>
        <v>58.024691358024683</v>
      </c>
      <c r="AV19" s="29">
        <v>70</v>
      </c>
      <c r="AW19" s="29">
        <v>173</v>
      </c>
      <c r="AX19" s="60">
        <f t="shared" si="48"/>
        <v>-59.537572254335259</v>
      </c>
      <c r="AY19" s="29">
        <v>14</v>
      </c>
      <c r="AZ19" s="29">
        <v>43</v>
      </c>
      <c r="BA19" s="60">
        <f t="shared" si="49"/>
        <v>-67.441860465116278</v>
      </c>
      <c r="BB19" s="29">
        <v>42</v>
      </c>
      <c r="BC19" s="29">
        <v>89</v>
      </c>
      <c r="BD19" s="60">
        <f t="shared" si="50"/>
        <v>-52.80898876404494</v>
      </c>
      <c r="BE19" s="29">
        <v>4</v>
      </c>
      <c r="BF19" s="29">
        <v>9</v>
      </c>
      <c r="BG19" s="60">
        <f t="shared" si="51"/>
        <v>-55.555555555555557</v>
      </c>
      <c r="BH19" s="29">
        <v>78</v>
      </c>
      <c r="BI19" s="29">
        <v>161</v>
      </c>
      <c r="BJ19" s="60">
        <f t="shared" si="52"/>
        <v>-51.552795031055901</v>
      </c>
      <c r="BK19" s="29">
        <v>5737</v>
      </c>
      <c r="BL19" s="29">
        <v>4725</v>
      </c>
      <c r="BM19" s="60">
        <f t="shared" si="53"/>
        <v>21.417989417989425</v>
      </c>
      <c r="BN19" s="29">
        <v>1171</v>
      </c>
      <c r="BO19" s="29">
        <v>889</v>
      </c>
      <c r="BP19" s="60">
        <f t="shared" si="54"/>
        <v>31.721034870641173</v>
      </c>
      <c r="BQ19" s="29">
        <v>338</v>
      </c>
      <c r="BR19" s="29">
        <v>324</v>
      </c>
      <c r="BS19" s="60">
        <f t="shared" si="55"/>
        <v>4.3209876543209846</v>
      </c>
      <c r="BT19" s="29">
        <v>229</v>
      </c>
      <c r="BU19" s="29">
        <v>117</v>
      </c>
      <c r="BV19" s="60">
        <f t="shared" si="56"/>
        <v>95.726495726495713</v>
      </c>
      <c r="BW19" s="29">
        <v>1130</v>
      </c>
      <c r="BX19" s="29">
        <v>648</v>
      </c>
      <c r="BY19" s="60">
        <f t="shared" si="57"/>
        <v>74.382716049382708</v>
      </c>
      <c r="BZ19" s="29">
        <v>762</v>
      </c>
      <c r="CA19" s="29">
        <v>482</v>
      </c>
      <c r="CB19" s="60">
        <f t="shared" si="58"/>
        <v>58.091286307053934</v>
      </c>
      <c r="CC19" s="29">
        <v>625</v>
      </c>
      <c r="CD19" s="29">
        <v>551</v>
      </c>
      <c r="CE19" s="60">
        <f t="shared" si="59"/>
        <v>13.43012704174229</v>
      </c>
      <c r="CF19" s="29">
        <v>863</v>
      </c>
      <c r="CG19" s="29">
        <v>578</v>
      </c>
      <c r="CH19" s="60">
        <f t="shared" si="60"/>
        <v>49.307958477508642</v>
      </c>
      <c r="CI19" s="29">
        <v>257</v>
      </c>
      <c r="CJ19" s="29">
        <v>199</v>
      </c>
      <c r="CK19" s="60">
        <f t="shared" si="61"/>
        <v>29.145728643216074</v>
      </c>
      <c r="CL19" s="29">
        <v>129</v>
      </c>
      <c r="CM19" s="29">
        <v>148</v>
      </c>
      <c r="CN19" s="60">
        <f t="shared" si="62"/>
        <v>-12.83783783783784</v>
      </c>
      <c r="CO19" s="29">
        <v>67</v>
      </c>
      <c r="CP19" s="29">
        <v>74</v>
      </c>
      <c r="CQ19" s="60">
        <f t="shared" si="63"/>
        <v>-9.4594594594594632</v>
      </c>
      <c r="CR19" s="29">
        <v>214</v>
      </c>
      <c r="CS19" s="29">
        <v>188</v>
      </c>
      <c r="CT19" s="60">
        <f t="shared" si="64"/>
        <v>13.829787234042556</v>
      </c>
      <c r="CU19" s="29">
        <v>79</v>
      </c>
      <c r="CV19" s="29">
        <v>105</v>
      </c>
      <c r="CW19" s="60">
        <f t="shared" si="65"/>
        <v>-24.761904761904763</v>
      </c>
      <c r="CX19" s="29">
        <v>1460</v>
      </c>
      <c r="CY19" s="29">
        <v>672</v>
      </c>
      <c r="CZ19" s="60">
        <f t="shared" si="66"/>
        <v>117.26190476190474</v>
      </c>
      <c r="DA19" s="29">
        <v>198</v>
      </c>
      <c r="DB19" s="29">
        <v>92</v>
      </c>
      <c r="DC19" s="60">
        <f t="shared" si="67"/>
        <v>115.2173913043478</v>
      </c>
      <c r="DD19" s="29">
        <v>3504</v>
      </c>
      <c r="DE19" s="29">
        <v>2531</v>
      </c>
      <c r="DF19" s="60">
        <f t="shared" si="68"/>
        <v>38.443303042275787</v>
      </c>
    </row>
    <row r="20" spans="1:110" ht="14.15" customHeight="1">
      <c r="A20" s="81"/>
      <c r="B20" s="30">
        <v>17</v>
      </c>
      <c r="C20" s="29">
        <v>88598</v>
      </c>
      <c r="D20" s="29">
        <v>56203</v>
      </c>
      <c r="E20" s="60">
        <f t="shared" si="33"/>
        <v>57.639271924986211</v>
      </c>
      <c r="F20" s="29">
        <v>22979</v>
      </c>
      <c r="G20" s="29">
        <v>14351</v>
      </c>
      <c r="H20" s="60">
        <f t="shared" si="34"/>
        <v>60.121245906208621</v>
      </c>
      <c r="I20" s="29">
        <v>19719</v>
      </c>
      <c r="J20" s="29">
        <v>11955</v>
      </c>
      <c r="K20" s="60">
        <f t="shared" si="35"/>
        <v>64.943538268506899</v>
      </c>
      <c r="L20" s="29">
        <v>6863</v>
      </c>
      <c r="M20" s="29">
        <v>5208</v>
      </c>
      <c r="N20" s="60">
        <f t="shared" si="36"/>
        <v>31.77803379416282</v>
      </c>
      <c r="O20" s="29">
        <v>2210</v>
      </c>
      <c r="P20" s="29">
        <v>1918</v>
      </c>
      <c r="Q20" s="60">
        <f t="shared" si="37"/>
        <v>15.224191866527637</v>
      </c>
      <c r="R20" s="29">
        <v>2092</v>
      </c>
      <c r="S20" s="29">
        <v>1807</v>
      </c>
      <c r="T20" s="60">
        <f t="shared" si="38"/>
        <v>15.771997786386272</v>
      </c>
      <c r="U20" s="29">
        <v>2269</v>
      </c>
      <c r="V20" s="29">
        <v>1843</v>
      </c>
      <c r="W20" s="60">
        <f t="shared" si="39"/>
        <v>23.114487249050452</v>
      </c>
      <c r="X20" s="29">
        <v>3430</v>
      </c>
      <c r="Y20" s="29">
        <v>1523</v>
      </c>
      <c r="Z20" s="60">
        <f t="shared" si="40"/>
        <v>125.21339461588967</v>
      </c>
      <c r="AA20" s="29">
        <v>1972</v>
      </c>
      <c r="AB20" s="29">
        <v>1163</v>
      </c>
      <c r="AC20" s="60">
        <f t="shared" si="41"/>
        <v>69.561478933791918</v>
      </c>
      <c r="AD20" s="29">
        <v>1864</v>
      </c>
      <c r="AE20" s="29">
        <v>731</v>
      </c>
      <c r="AF20" s="60">
        <f t="shared" si="42"/>
        <v>154.99316005471954</v>
      </c>
      <c r="AG20" s="29">
        <v>1827</v>
      </c>
      <c r="AH20" s="29">
        <v>1486</v>
      </c>
      <c r="AI20" s="60">
        <f t="shared" si="43"/>
        <v>22.947510094212653</v>
      </c>
      <c r="AJ20" s="29">
        <v>882</v>
      </c>
      <c r="AK20" s="29">
        <v>242</v>
      </c>
      <c r="AL20" s="60">
        <f t="shared" si="44"/>
        <v>264.4628099173554</v>
      </c>
      <c r="AM20" s="29">
        <v>656</v>
      </c>
      <c r="AN20" s="29">
        <v>381</v>
      </c>
      <c r="AO20" s="60">
        <f t="shared" si="45"/>
        <v>72.178477690288716</v>
      </c>
      <c r="AP20" s="29">
        <v>203</v>
      </c>
      <c r="AQ20" s="29">
        <v>349</v>
      </c>
      <c r="AR20" s="60">
        <f t="shared" si="46"/>
        <v>-41.833810888252152</v>
      </c>
      <c r="AS20" s="29">
        <v>390</v>
      </c>
      <c r="AT20" s="29">
        <v>225</v>
      </c>
      <c r="AU20" s="60">
        <f t="shared" si="47"/>
        <v>73.333333333333343</v>
      </c>
      <c r="AV20" s="29">
        <v>293</v>
      </c>
      <c r="AW20" s="29">
        <v>93</v>
      </c>
      <c r="AX20" s="60">
        <f t="shared" si="48"/>
        <v>215.05376344086019</v>
      </c>
      <c r="AY20" s="29">
        <v>59</v>
      </c>
      <c r="AZ20" s="29">
        <v>23</v>
      </c>
      <c r="BA20" s="60">
        <f t="shared" si="49"/>
        <v>156.52173913043475</v>
      </c>
      <c r="BB20" s="29">
        <v>180</v>
      </c>
      <c r="BC20" s="29">
        <v>38</v>
      </c>
      <c r="BD20" s="60">
        <f t="shared" si="50"/>
        <v>373.68421052631572</v>
      </c>
      <c r="BE20" s="29">
        <v>7</v>
      </c>
      <c r="BF20" s="29">
        <v>6</v>
      </c>
      <c r="BG20" s="60">
        <f t="shared" si="51"/>
        <v>16.666666666666675</v>
      </c>
      <c r="BH20" s="29">
        <v>162</v>
      </c>
      <c r="BI20" s="29">
        <v>87</v>
      </c>
      <c r="BJ20" s="60">
        <f t="shared" si="52"/>
        <v>86.206896551724128</v>
      </c>
      <c r="BK20" s="29">
        <v>6676</v>
      </c>
      <c r="BL20" s="29">
        <v>4526</v>
      </c>
      <c r="BM20" s="60">
        <f t="shared" si="53"/>
        <v>47.503314184710568</v>
      </c>
      <c r="BN20" s="29">
        <v>1733</v>
      </c>
      <c r="BO20" s="29">
        <v>1029</v>
      </c>
      <c r="BP20" s="60">
        <f t="shared" si="54"/>
        <v>68.415937803692913</v>
      </c>
      <c r="BQ20" s="29">
        <v>434</v>
      </c>
      <c r="BR20" s="29">
        <v>337</v>
      </c>
      <c r="BS20" s="60">
        <f t="shared" si="55"/>
        <v>28.783382789317514</v>
      </c>
      <c r="BT20" s="29">
        <v>241</v>
      </c>
      <c r="BU20" s="29">
        <v>142</v>
      </c>
      <c r="BV20" s="60">
        <f t="shared" si="56"/>
        <v>69.718309859154928</v>
      </c>
      <c r="BW20" s="29">
        <v>1364</v>
      </c>
      <c r="BX20" s="29">
        <v>721</v>
      </c>
      <c r="BY20" s="60">
        <f t="shared" si="57"/>
        <v>89.181692094313462</v>
      </c>
      <c r="BZ20" s="29">
        <v>1014</v>
      </c>
      <c r="CA20" s="29">
        <v>557</v>
      </c>
      <c r="CB20" s="60">
        <f t="shared" si="58"/>
        <v>82.046678635547579</v>
      </c>
      <c r="CC20" s="29">
        <v>861</v>
      </c>
      <c r="CD20" s="29">
        <v>455</v>
      </c>
      <c r="CE20" s="60">
        <f t="shared" si="59"/>
        <v>89.230769230769226</v>
      </c>
      <c r="CF20" s="29">
        <v>877</v>
      </c>
      <c r="CG20" s="29">
        <v>792</v>
      </c>
      <c r="CH20" s="60">
        <f t="shared" si="60"/>
        <v>10.732323232323226</v>
      </c>
      <c r="CI20" s="29">
        <v>387</v>
      </c>
      <c r="CJ20" s="29">
        <v>247</v>
      </c>
      <c r="CK20" s="60">
        <f t="shared" si="61"/>
        <v>56.680161943319838</v>
      </c>
      <c r="CL20" s="29">
        <v>226</v>
      </c>
      <c r="CM20" s="29">
        <v>142</v>
      </c>
      <c r="CN20" s="60">
        <f t="shared" si="62"/>
        <v>59.154929577464799</v>
      </c>
      <c r="CO20" s="29">
        <v>129</v>
      </c>
      <c r="CP20" s="29">
        <v>89</v>
      </c>
      <c r="CQ20" s="60">
        <f t="shared" si="63"/>
        <v>44.943820224719097</v>
      </c>
      <c r="CR20" s="29">
        <v>285</v>
      </c>
      <c r="CS20" s="29">
        <v>166</v>
      </c>
      <c r="CT20" s="60">
        <f t="shared" si="64"/>
        <v>71.686746987951807</v>
      </c>
      <c r="CU20" s="29">
        <v>102</v>
      </c>
      <c r="CV20" s="29">
        <v>64</v>
      </c>
      <c r="CW20" s="60">
        <f t="shared" si="65"/>
        <v>59.375</v>
      </c>
      <c r="CX20" s="29">
        <v>1471</v>
      </c>
      <c r="CY20" s="29">
        <v>1052</v>
      </c>
      <c r="CZ20" s="60">
        <f t="shared" si="66"/>
        <v>39.828897338403046</v>
      </c>
      <c r="DA20" s="29">
        <v>170</v>
      </c>
      <c r="DB20" s="29">
        <v>172</v>
      </c>
      <c r="DC20" s="60">
        <f t="shared" si="67"/>
        <v>-1.1627906976744207</v>
      </c>
      <c r="DD20" s="29">
        <v>4817</v>
      </c>
      <c r="DE20" s="29">
        <v>2350</v>
      </c>
      <c r="DF20" s="60">
        <f t="shared" si="68"/>
        <v>104.97872340425532</v>
      </c>
    </row>
    <row r="21" spans="1:110" ht="14.15" customHeight="1">
      <c r="A21" s="81"/>
      <c r="B21" s="30">
        <v>18</v>
      </c>
      <c r="C21" s="29">
        <v>74793</v>
      </c>
      <c r="D21" s="29">
        <v>54621</v>
      </c>
      <c r="E21" s="60">
        <f t="shared" si="33"/>
        <v>36.930850771681214</v>
      </c>
      <c r="F21" s="29">
        <v>20772</v>
      </c>
      <c r="G21" s="29">
        <v>11723</v>
      </c>
      <c r="H21" s="60">
        <f t="shared" si="34"/>
        <v>77.190139042907106</v>
      </c>
      <c r="I21" s="29">
        <v>15383</v>
      </c>
      <c r="J21" s="29">
        <v>14023</v>
      </c>
      <c r="K21" s="60">
        <f t="shared" si="35"/>
        <v>9.6983527062682651</v>
      </c>
      <c r="L21" s="29">
        <v>6509</v>
      </c>
      <c r="M21" s="29">
        <v>5328</v>
      </c>
      <c r="N21" s="60">
        <f t="shared" si="36"/>
        <v>22.165915915915924</v>
      </c>
      <c r="O21" s="29">
        <v>1917</v>
      </c>
      <c r="P21" s="29">
        <v>2148</v>
      </c>
      <c r="Q21" s="60">
        <f t="shared" si="37"/>
        <v>-10.754189944134074</v>
      </c>
      <c r="R21" s="29">
        <v>2125</v>
      </c>
      <c r="S21" s="29">
        <v>1608</v>
      </c>
      <c r="T21" s="60">
        <f t="shared" si="38"/>
        <v>32.151741293532332</v>
      </c>
      <c r="U21" s="29">
        <v>2103</v>
      </c>
      <c r="V21" s="29">
        <v>1676</v>
      </c>
      <c r="W21" s="60">
        <f t="shared" si="39"/>
        <v>25.477326968973756</v>
      </c>
      <c r="X21" s="29">
        <v>2718</v>
      </c>
      <c r="Y21" s="29">
        <v>1248</v>
      </c>
      <c r="Z21" s="60">
        <f t="shared" si="40"/>
        <v>117.78846153846155</v>
      </c>
      <c r="AA21" s="29">
        <v>2035</v>
      </c>
      <c r="AB21" s="29">
        <v>1435</v>
      </c>
      <c r="AC21" s="60">
        <f t="shared" si="41"/>
        <v>41.811846689895461</v>
      </c>
      <c r="AD21" s="29">
        <v>1282</v>
      </c>
      <c r="AE21" s="29">
        <v>925</v>
      </c>
      <c r="AF21" s="60">
        <f t="shared" si="42"/>
        <v>38.594594594594597</v>
      </c>
      <c r="AG21" s="29">
        <v>1990</v>
      </c>
      <c r="AH21" s="29">
        <v>1035</v>
      </c>
      <c r="AI21" s="60">
        <f t="shared" si="43"/>
        <v>92.270531400966192</v>
      </c>
      <c r="AJ21" s="29">
        <v>516</v>
      </c>
      <c r="AK21" s="29">
        <v>248</v>
      </c>
      <c r="AL21" s="60">
        <f t="shared" si="44"/>
        <v>108.06451612903226</v>
      </c>
      <c r="AM21" s="29">
        <v>839</v>
      </c>
      <c r="AN21" s="29">
        <v>524</v>
      </c>
      <c r="AO21" s="60">
        <f t="shared" si="45"/>
        <v>60.114503816793885</v>
      </c>
      <c r="AP21" s="29">
        <v>368</v>
      </c>
      <c r="AQ21" s="29">
        <v>73</v>
      </c>
      <c r="AR21" s="60">
        <f t="shared" si="46"/>
        <v>404.10958904109589</v>
      </c>
      <c r="AS21" s="29">
        <v>199</v>
      </c>
      <c r="AT21" s="29">
        <v>28</v>
      </c>
      <c r="AU21" s="60">
        <f t="shared" si="47"/>
        <v>610.71428571428567</v>
      </c>
      <c r="AV21" s="29">
        <v>175</v>
      </c>
      <c r="AW21" s="29">
        <v>176</v>
      </c>
      <c r="AX21" s="60">
        <f t="shared" si="48"/>
        <v>-0.56818181818182323</v>
      </c>
      <c r="AY21" s="29">
        <v>38</v>
      </c>
      <c r="AZ21" s="29">
        <v>35</v>
      </c>
      <c r="BA21" s="60">
        <f t="shared" si="49"/>
        <v>8.5714285714285623</v>
      </c>
      <c r="BB21" s="29">
        <v>99</v>
      </c>
      <c r="BC21" s="29">
        <v>104</v>
      </c>
      <c r="BD21" s="60">
        <f t="shared" si="50"/>
        <v>-4.8076923076923128</v>
      </c>
      <c r="BE21" s="29">
        <v>8</v>
      </c>
      <c r="BF21" s="29">
        <v>5</v>
      </c>
      <c r="BG21" s="60">
        <f t="shared" si="51"/>
        <v>60.000000000000007</v>
      </c>
      <c r="BH21" s="29">
        <v>222</v>
      </c>
      <c r="BI21" s="29">
        <v>109</v>
      </c>
      <c r="BJ21" s="60">
        <f t="shared" si="52"/>
        <v>103.66972477064218</v>
      </c>
      <c r="BK21" s="29">
        <v>5285</v>
      </c>
      <c r="BL21" s="29">
        <v>5017</v>
      </c>
      <c r="BM21" s="60">
        <f t="shared" si="53"/>
        <v>5.3418377516444071</v>
      </c>
      <c r="BN21" s="29">
        <v>927</v>
      </c>
      <c r="BO21" s="29">
        <v>822</v>
      </c>
      <c r="BP21" s="60">
        <f t="shared" si="54"/>
        <v>12.773722627737216</v>
      </c>
      <c r="BQ21" s="29">
        <v>342</v>
      </c>
      <c r="BR21" s="29">
        <v>291</v>
      </c>
      <c r="BS21" s="60">
        <f t="shared" si="55"/>
        <v>17.525773195876294</v>
      </c>
      <c r="BT21" s="29">
        <v>188</v>
      </c>
      <c r="BU21" s="29">
        <v>114</v>
      </c>
      <c r="BV21" s="60">
        <f t="shared" si="56"/>
        <v>64.912280701754383</v>
      </c>
      <c r="BW21" s="29">
        <v>786</v>
      </c>
      <c r="BX21" s="29">
        <v>427</v>
      </c>
      <c r="BY21" s="60">
        <f t="shared" si="57"/>
        <v>84.07494145199064</v>
      </c>
      <c r="BZ21" s="29">
        <v>757</v>
      </c>
      <c r="CA21" s="29">
        <v>615</v>
      </c>
      <c r="CB21" s="60">
        <f t="shared" si="58"/>
        <v>23.089430894308947</v>
      </c>
      <c r="CC21" s="29">
        <v>771</v>
      </c>
      <c r="CD21" s="29">
        <v>512</v>
      </c>
      <c r="CE21" s="60">
        <f t="shared" si="59"/>
        <v>50.5859375</v>
      </c>
      <c r="CF21" s="29">
        <v>968</v>
      </c>
      <c r="CG21" s="29">
        <v>749</v>
      </c>
      <c r="CH21" s="60">
        <f t="shared" si="60"/>
        <v>29.238985313751662</v>
      </c>
      <c r="CI21" s="29">
        <v>275</v>
      </c>
      <c r="CJ21" s="29">
        <v>146</v>
      </c>
      <c r="CK21" s="60">
        <f t="shared" si="61"/>
        <v>88.356164383561648</v>
      </c>
      <c r="CL21" s="29">
        <v>115</v>
      </c>
      <c r="CM21" s="29">
        <v>95</v>
      </c>
      <c r="CN21" s="60">
        <f t="shared" si="62"/>
        <v>21.052631578947366</v>
      </c>
      <c r="CO21" s="29">
        <v>102</v>
      </c>
      <c r="CP21" s="29">
        <v>126</v>
      </c>
      <c r="CQ21" s="60">
        <f t="shared" si="63"/>
        <v>-19.047619047619047</v>
      </c>
      <c r="CR21" s="29">
        <v>221</v>
      </c>
      <c r="CS21" s="29">
        <v>201</v>
      </c>
      <c r="CT21" s="60">
        <f t="shared" si="64"/>
        <v>9.9502487562189046</v>
      </c>
      <c r="CU21" s="29">
        <v>110</v>
      </c>
      <c r="CV21" s="29">
        <v>92</v>
      </c>
      <c r="CW21" s="60">
        <f t="shared" si="65"/>
        <v>19.565217391304344</v>
      </c>
      <c r="CX21" s="29">
        <v>1458</v>
      </c>
      <c r="CY21" s="29">
        <v>820</v>
      </c>
      <c r="CZ21" s="60">
        <f t="shared" si="66"/>
        <v>77.804878048780495</v>
      </c>
      <c r="DA21" s="29">
        <v>198</v>
      </c>
      <c r="DB21" s="29">
        <v>94</v>
      </c>
      <c r="DC21" s="60">
        <f t="shared" si="67"/>
        <v>110.6382978723404</v>
      </c>
      <c r="DD21" s="29">
        <v>3137</v>
      </c>
      <c r="DE21" s="29">
        <v>2193</v>
      </c>
      <c r="DF21" s="60">
        <f t="shared" si="68"/>
        <v>43.04605563155495</v>
      </c>
    </row>
    <row r="22" spans="1:110" ht="14.15" customHeight="1">
      <c r="A22" s="81"/>
      <c r="B22" s="30">
        <v>19</v>
      </c>
      <c r="C22" s="29">
        <v>60057</v>
      </c>
      <c r="D22" s="29">
        <v>57385</v>
      </c>
      <c r="E22" s="60">
        <f t="shared" si="33"/>
        <v>4.656269059858853</v>
      </c>
      <c r="F22" s="29">
        <v>13705</v>
      </c>
      <c r="G22" s="29">
        <v>11766</v>
      </c>
      <c r="H22" s="60">
        <f t="shared" si="34"/>
        <v>16.479687234404206</v>
      </c>
      <c r="I22" s="29">
        <v>10865</v>
      </c>
      <c r="J22" s="29">
        <v>12227</v>
      </c>
      <c r="K22" s="60">
        <f t="shared" si="35"/>
        <v>-11.139281917068777</v>
      </c>
      <c r="L22" s="29">
        <v>5816</v>
      </c>
      <c r="M22" s="29">
        <v>4972</v>
      </c>
      <c r="N22" s="60">
        <f t="shared" si="36"/>
        <v>16.975060337892202</v>
      </c>
      <c r="O22" s="29">
        <v>1568</v>
      </c>
      <c r="P22" s="29">
        <v>2154</v>
      </c>
      <c r="Q22" s="60">
        <f t="shared" si="37"/>
        <v>-27.205199628597953</v>
      </c>
      <c r="R22" s="29">
        <v>1712</v>
      </c>
      <c r="S22" s="29">
        <v>1964</v>
      </c>
      <c r="T22" s="60">
        <f t="shared" si="38"/>
        <v>-12.83095723014257</v>
      </c>
      <c r="U22" s="29">
        <v>2010</v>
      </c>
      <c r="V22" s="29">
        <v>1659</v>
      </c>
      <c r="W22" s="60">
        <f t="shared" si="39"/>
        <v>21.157323688969253</v>
      </c>
      <c r="X22" s="29">
        <v>1937</v>
      </c>
      <c r="Y22" s="29">
        <v>1394</v>
      </c>
      <c r="Z22" s="60">
        <f t="shared" si="40"/>
        <v>38.952654232424692</v>
      </c>
      <c r="AA22" s="29">
        <v>1541</v>
      </c>
      <c r="AB22" s="29">
        <v>1391</v>
      </c>
      <c r="AC22" s="60">
        <f t="shared" si="41"/>
        <v>10.783608914450028</v>
      </c>
      <c r="AD22" s="29">
        <v>1002</v>
      </c>
      <c r="AE22" s="29">
        <v>675</v>
      </c>
      <c r="AF22" s="60">
        <f t="shared" si="42"/>
        <v>48.444444444444443</v>
      </c>
      <c r="AG22" s="29">
        <v>1862</v>
      </c>
      <c r="AH22" s="29">
        <v>1842</v>
      </c>
      <c r="AI22" s="60">
        <f t="shared" si="43"/>
        <v>1.0857763300760048</v>
      </c>
      <c r="AJ22" s="29">
        <v>545</v>
      </c>
      <c r="AK22" s="29">
        <v>362</v>
      </c>
      <c r="AL22" s="60">
        <f t="shared" si="44"/>
        <v>50.552486187845311</v>
      </c>
      <c r="AM22" s="29">
        <v>681</v>
      </c>
      <c r="AN22" s="29">
        <v>504</v>
      </c>
      <c r="AO22" s="60">
        <f t="shared" si="45"/>
        <v>35.119047619047628</v>
      </c>
      <c r="AP22" s="29">
        <v>225</v>
      </c>
      <c r="AQ22" s="29">
        <v>165</v>
      </c>
      <c r="AR22" s="60">
        <f t="shared" si="46"/>
        <v>36.363636363636353</v>
      </c>
      <c r="AS22" s="29">
        <v>252</v>
      </c>
      <c r="AT22" s="29">
        <v>175</v>
      </c>
      <c r="AU22" s="60">
        <f t="shared" si="47"/>
        <v>43.999999999999993</v>
      </c>
      <c r="AV22" s="29">
        <v>213</v>
      </c>
      <c r="AW22" s="29">
        <v>130</v>
      </c>
      <c r="AX22" s="60">
        <f t="shared" si="48"/>
        <v>63.84615384615384</v>
      </c>
      <c r="AY22" s="29">
        <v>34</v>
      </c>
      <c r="AZ22" s="29">
        <v>21</v>
      </c>
      <c r="BA22" s="60">
        <f t="shared" si="49"/>
        <v>61.904761904761905</v>
      </c>
      <c r="BB22" s="29">
        <v>132</v>
      </c>
      <c r="BC22" s="29">
        <v>61</v>
      </c>
      <c r="BD22" s="60">
        <f t="shared" si="50"/>
        <v>116.39344262295084</v>
      </c>
      <c r="BE22" s="29">
        <v>8</v>
      </c>
      <c r="BF22" s="29">
        <v>11</v>
      </c>
      <c r="BG22" s="60">
        <f t="shared" si="51"/>
        <v>-27.27272727272727</v>
      </c>
      <c r="BH22" s="29">
        <v>139</v>
      </c>
      <c r="BI22" s="29">
        <v>309</v>
      </c>
      <c r="BJ22" s="60">
        <f t="shared" si="52"/>
        <v>-55.016181229773466</v>
      </c>
      <c r="BK22" s="29">
        <v>5493</v>
      </c>
      <c r="BL22" s="29">
        <v>5332</v>
      </c>
      <c r="BM22" s="60">
        <f t="shared" si="53"/>
        <v>3.019504876219048</v>
      </c>
      <c r="BN22" s="29">
        <v>1129</v>
      </c>
      <c r="BO22" s="29">
        <v>1325</v>
      </c>
      <c r="BP22" s="60">
        <f t="shared" si="54"/>
        <v>-14.792452830188674</v>
      </c>
      <c r="BQ22" s="29">
        <v>312</v>
      </c>
      <c r="BR22" s="29">
        <v>446</v>
      </c>
      <c r="BS22" s="60">
        <f t="shared" si="55"/>
        <v>-30.044843049327351</v>
      </c>
      <c r="BT22" s="29">
        <v>215</v>
      </c>
      <c r="BU22" s="29">
        <v>121</v>
      </c>
      <c r="BV22" s="60">
        <f t="shared" si="56"/>
        <v>77.685950413223154</v>
      </c>
      <c r="BW22" s="29">
        <v>748</v>
      </c>
      <c r="BX22" s="29">
        <v>663</v>
      </c>
      <c r="BY22" s="60">
        <f t="shared" si="57"/>
        <v>12.820512820512819</v>
      </c>
      <c r="BZ22" s="29">
        <v>769</v>
      </c>
      <c r="CA22" s="29">
        <v>741</v>
      </c>
      <c r="CB22" s="60">
        <f t="shared" si="58"/>
        <v>3.7786774628879805</v>
      </c>
      <c r="CC22" s="29">
        <v>775</v>
      </c>
      <c r="CD22" s="29">
        <v>736</v>
      </c>
      <c r="CE22" s="60">
        <f t="shared" si="59"/>
        <v>5.2989130434782705</v>
      </c>
      <c r="CF22" s="29">
        <v>1019</v>
      </c>
      <c r="CG22" s="29">
        <v>820</v>
      </c>
      <c r="CH22" s="60">
        <f t="shared" si="60"/>
        <v>24.268292682926827</v>
      </c>
      <c r="CI22" s="29">
        <v>270</v>
      </c>
      <c r="CJ22" s="29">
        <v>195</v>
      </c>
      <c r="CK22" s="60">
        <f t="shared" si="61"/>
        <v>38.46153846153846</v>
      </c>
      <c r="CL22" s="29">
        <v>225</v>
      </c>
      <c r="CM22" s="29">
        <v>157</v>
      </c>
      <c r="CN22" s="60">
        <f t="shared" si="62"/>
        <v>43.312101910828019</v>
      </c>
      <c r="CO22" s="29">
        <v>98</v>
      </c>
      <c r="CP22" s="29">
        <v>87</v>
      </c>
      <c r="CQ22" s="60">
        <f t="shared" si="63"/>
        <v>12.643678160919535</v>
      </c>
      <c r="CR22" s="29">
        <v>164</v>
      </c>
      <c r="CS22" s="29">
        <v>211</v>
      </c>
      <c r="CT22" s="60">
        <f t="shared" si="64"/>
        <v>-22.274881516587676</v>
      </c>
      <c r="CU22" s="29">
        <v>104</v>
      </c>
      <c r="CV22" s="29">
        <v>126</v>
      </c>
      <c r="CW22" s="60">
        <f t="shared" si="65"/>
        <v>-17.460317460317466</v>
      </c>
      <c r="CX22" s="29">
        <v>915</v>
      </c>
      <c r="CY22" s="29">
        <v>1910</v>
      </c>
      <c r="CZ22" s="60">
        <f t="shared" si="66"/>
        <v>-52.09424083769634</v>
      </c>
      <c r="DA22" s="29">
        <v>138</v>
      </c>
      <c r="DB22" s="29">
        <v>320</v>
      </c>
      <c r="DC22" s="60">
        <f t="shared" si="67"/>
        <v>-56.875</v>
      </c>
      <c r="DD22" s="29">
        <v>3610</v>
      </c>
      <c r="DE22" s="29">
        <v>2506</v>
      </c>
      <c r="DF22" s="60">
        <f t="shared" si="68"/>
        <v>44.054269752593768</v>
      </c>
    </row>
    <row r="23" spans="1:110" ht="14.15" customHeight="1">
      <c r="A23" s="81"/>
      <c r="B23" s="30">
        <v>20</v>
      </c>
      <c r="C23" s="29">
        <v>66508</v>
      </c>
      <c r="D23" s="29">
        <v>45023</v>
      </c>
      <c r="E23" s="60">
        <f t="shared" si="33"/>
        <v>47.72005419452281</v>
      </c>
      <c r="F23" s="29">
        <v>16417</v>
      </c>
      <c r="G23" s="29">
        <v>10337</v>
      </c>
      <c r="H23" s="60">
        <f t="shared" si="34"/>
        <v>58.81783883138241</v>
      </c>
      <c r="I23" s="29">
        <v>12635</v>
      </c>
      <c r="J23" s="29">
        <v>8832</v>
      </c>
      <c r="K23" s="60">
        <f t="shared" si="35"/>
        <v>43.059329710144922</v>
      </c>
      <c r="L23" s="29">
        <v>5380</v>
      </c>
      <c r="M23" s="29">
        <v>3687</v>
      </c>
      <c r="N23" s="60">
        <f t="shared" si="36"/>
        <v>45.918090588554385</v>
      </c>
      <c r="O23" s="29">
        <v>1550</v>
      </c>
      <c r="P23" s="29">
        <v>1798</v>
      </c>
      <c r="Q23" s="60">
        <f t="shared" si="37"/>
        <v>-13.793103448275868</v>
      </c>
      <c r="R23" s="29">
        <v>1661</v>
      </c>
      <c r="S23" s="29">
        <v>1112</v>
      </c>
      <c r="T23" s="60">
        <f t="shared" si="38"/>
        <v>49.370503597122294</v>
      </c>
      <c r="U23" s="29">
        <v>1942</v>
      </c>
      <c r="V23" s="29">
        <v>1375</v>
      </c>
      <c r="W23" s="60">
        <f t="shared" si="39"/>
        <v>41.236363636363627</v>
      </c>
      <c r="X23" s="29">
        <v>2234</v>
      </c>
      <c r="Y23" s="29">
        <v>1038</v>
      </c>
      <c r="Z23" s="60">
        <f t="shared" si="40"/>
        <v>115.22157996146434</v>
      </c>
      <c r="AA23" s="29">
        <v>1513</v>
      </c>
      <c r="AB23" s="29">
        <v>1150</v>
      </c>
      <c r="AC23" s="60">
        <f t="shared" si="41"/>
        <v>31.565217391304358</v>
      </c>
      <c r="AD23" s="29">
        <v>1031</v>
      </c>
      <c r="AE23" s="29">
        <v>747</v>
      </c>
      <c r="AF23" s="60">
        <f t="shared" si="42"/>
        <v>38.018741633199468</v>
      </c>
      <c r="AG23" s="29">
        <v>1738</v>
      </c>
      <c r="AH23" s="29">
        <v>1021</v>
      </c>
      <c r="AI23" s="60">
        <f t="shared" si="43"/>
        <v>70.22526934378061</v>
      </c>
      <c r="AJ23" s="29">
        <v>406</v>
      </c>
      <c r="AK23" s="29">
        <v>551</v>
      </c>
      <c r="AL23" s="60">
        <f t="shared" si="44"/>
        <v>-26.315789473684216</v>
      </c>
      <c r="AM23" s="29">
        <v>801</v>
      </c>
      <c r="AN23" s="29">
        <v>461</v>
      </c>
      <c r="AO23" s="60">
        <f t="shared" si="45"/>
        <v>73.752711496746201</v>
      </c>
      <c r="AP23" s="29">
        <v>359</v>
      </c>
      <c r="AQ23" s="29">
        <v>164</v>
      </c>
      <c r="AR23" s="60">
        <f t="shared" si="46"/>
        <v>118.90243902439023</v>
      </c>
      <c r="AS23" s="29">
        <v>265</v>
      </c>
      <c r="AT23" s="29">
        <v>281</v>
      </c>
      <c r="AU23" s="60">
        <f t="shared" si="47"/>
        <v>-5.6939501779359469</v>
      </c>
      <c r="AV23" s="29">
        <v>132</v>
      </c>
      <c r="AW23" s="29">
        <v>181</v>
      </c>
      <c r="AX23" s="60">
        <f t="shared" si="48"/>
        <v>-27.071823204419886</v>
      </c>
      <c r="AY23" s="29">
        <v>41</v>
      </c>
      <c r="AZ23" s="29">
        <v>36</v>
      </c>
      <c r="BA23" s="60">
        <f t="shared" si="49"/>
        <v>13.888888888888884</v>
      </c>
      <c r="BB23" s="29">
        <v>74</v>
      </c>
      <c r="BC23" s="29">
        <v>82</v>
      </c>
      <c r="BD23" s="60">
        <f t="shared" si="50"/>
        <v>-9.7560975609756078</v>
      </c>
      <c r="BE23" s="29">
        <v>6</v>
      </c>
      <c r="BF23" s="29">
        <v>9</v>
      </c>
      <c r="BG23" s="60">
        <f t="shared" si="51"/>
        <v>-33.333333333333336</v>
      </c>
      <c r="BH23" s="29">
        <v>314</v>
      </c>
      <c r="BI23" s="29">
        <v>114</v>
      </c>
      <c r="BJ23" s="60">
        <f t="shared" si="52"/>
        <v>175.43859649122808</v>
      </c>
      <c r="BK23" s="29">
        <v>5663</v>
      </c>
      <c r="BL23" s="29">
        <v>4644</v>
      </c>
      <c r="BM23" s="60">
        <f t="shared" si="53"/>
        <v>21.942291128337633</v>
      </c>
      <c r="BN23" s="29">
        <v>1038</v>
      </c>
      <c r="BO23" s="29">
        <v>894</v>
      </c>
      <c r="BP23" s="60">
        <f t="shared" si="54"/>
        <v>16.107382550335569</v>
      </c>
      <c r="BQ23" s="29">
        <v>334</v>
      </c>
      <c r="BR23" s="29">
        <v>318</v>
      </c>
      <c r="BS23" s="60">
        <f t="shared" si="55"/>
        <v>5.031446540880502</v>
      </c>
      <c r="BT23" s="29">
        <v>194</v>
      </c>
      <c r="BU23" s="29">
        <v>146</v>
      </c>
      <c r="BV23" s="60">
        <f t="shared" si="56"/>
        <v>32.87671232876712</v>
      </c>
      <c r="BW23" s="29">
        <v>987</v>
      </c>
      <c r="BX23" s="29">
        <v>671</v>
      </c>
      <c r="BY23" s="60">
        <f t="shared" si="57"/>
        <v>47.093889716840543</v>
      </c>
      <c r="BZ23" s="29">
        <v>831</v>
      </c>
      <c r="CA23" s="29">
        <v>562</v>
      </c>
      <c r="CB23" s="60">
        <f t="shared" si="58"/>
        <v>47.864768683274029</v>
      </c>
      <c r="CC23" s="29">
        <v>979</v>
      </c>
      <c r="CD23" s="29">
        <v>563</v>
      </c>
      <c r="CE23" s="60">
        <f t="shared" si="59"/>
        <v>73.889875666074616</v>
      </c>
      <c r="CF23" s="29">
        <v>1149</v>
      </c>
      <c r="CG23" s="29">
        <v>848</v>
      </c>
      <c r="CH23" s="60">
        <f t="shared" si="60"/>
        <v>35.49528301886793</v>
      </c>
      <c r="CI23" s="29">
        <v>347</v>
      </c>
      <c r="CJ23" s="29">
        <v>237</v>
      </c>
      <c r="CK23" s="60">
        <f t="shared" si="61"/>
        <v>46.413502109704652</v>
      </c>
      <c r="CL23" s="29">
        <v>213</v>
      </c>
      <c r="CM23" s="29">
        <v>57</v>
      </c>
      <c r="CN23" s="60">
        <f t="shared" si="62"/>
        <v>273.68421052631578</v>
      </c>
      <c r="CO23" s="29">
        <v>146</v>
      </c>
      <c r="CP23" s="29">
        <v>97</v>
      </c>
      <c r="CQ23" s="60">
        <f t="shared" si="63"/>
        <v>50.515463917525771</v>
      </c>
      <c r="CR23" s="29">
        <v>265</v>
      </c>
      <c r="CS23" s="29">
        <v>142</v>
      </c>
      <c r="CT23" s="60">
        <f t="shared" si="64"/>
        <v>86.619718309859152</v>
      </c>
      <c r="CU23" s="29">
        <v>137</v>
      </c>
      <c r="CV23" s="29">
        <v>114</v>
      </c>
      <c r="CW23" s="60">
        <f t="shared" si="65"/>
        <v>20.175438596491226</v>
      </c>
      <c r="CX23" s="29">
        <v>1083</v>
      </c>
      <c r="CY23" s="29">
        <v>561</v>
      </c>
      <c r="CZ23" s="60">
        <f t="shared" si="66"/>
        <v>93.048128342245988</v>
      </c>
      <c r="DA23" s="29">
        <v>182</v>
      </c>
      <c r="DB23" s="29">
        <v>102</v>
      </c>
      <c r="DC23" s="60">
        <f t="shared" si="67"/>
        <v>78.431372549019613</v>
      </c>
      <c r="DD23" s="29">
        <v>4582</v>
      </c>
      <c r="DE23" s="29">
        <v>2218</v>
      </c>
      <c r="DF23" s="60">
        <f t="shared" si="68"/>
        <v>106.58250676284942</v>
      </c>
    </row>
    <row r="24" spans="1:110" ht="14.15" customHeight="1">
      <c r="A24" s="81"/>
      <c r="B24" s="30">
        <v>21</v>
      </c>
      <c r="C24" s="29">
        <v>64171</v>
      </c>
      <c r="D24" s="29">
        <v>56037</v>
      </c>
      <c r="E24" s="60">
        <f t="shared" si="33"/>
        <v>14.515409461605721</v>
      </c>
      <c r="F24" s="29">
        <v>15734</v>
      </c>
      <c r="G24" s="29">
        <v>16634</v>
      </c>
      <c r="H24" s="60">
        <f t="shared" si="34"/>
        <v>-5.4106047853793466</v>
      </c>
      <c r="I24" s="29">
        <v>14020</v>
      </c>
      <c r="J24" s="29">
        <v>10790</v>
      </c>
      <c r="K24" s="60">
        <f t="shared" si="35"/>
        <v>29.935125115848017</v>
      </c>
      <c r="L24" s="29">
        <v>6034</v>
      </c>
      <c r="M24" s="29">
        <v>3863</v>
      </c>
      <c r="N24" s="60">
        <f t="shared" si="36"/>
        <v>56.199844680300281</v>
      </c>
      <c r="O24" s="29">
        <v>1192</v>
      </c>
      <c r="P24" s="29">
        <v>1598</v>
      </c>
      <c r="Q24" s="60">
        <f t="shared" si="37"/>
        <v>-25.406758448060074</v>
      </c>
      <c r="R24" s="29">
        <v>1549</v>
      </c>
      <c r="S24" s="29">
        <v>959</v>
      </c>
      <c r="T24" s="60">
        <f t="shared" si="38"/>
        <v>61.522419186652755</v>
      </c>
      <c r="U24" s="29">
        <v>1912</v>
      </c>
      <c r="V24" s="29">
        <v>1582</v>
      </c>
      <c r="W24" s="60">
        <f t="shared" si="39"/>
        <v>20.859671302149184</v>
      </c>
      <c r="X24" s="29">
        <v>2330</v>
      </c>
      <c r="Y24" s="29">
        <v>1388</v>
      </c>
      <c r="Z24" s="60">
        <f t="shared" si="40"/>
        <v>67.867435158501451</v>
      </c>
      <c r="AA24" s="29">
        <v>1003</v>
      </c>
      <c r="AB24" s="29">
        <v>1229</v>
      </c>
      <c r="AC24" s="60">
        <f t="shared" si="41"/>
        <v>-18.388934092758337</v>
      </c>
      <c r="AD24" s="29">
        <v>1393</v>
      </c>
      <c r="AE24" s="29">
        <v>1340</v>
      </c>
      <c r="AF24" s="60">
        <f t="shared" si="42"/>
        <v>3.9552238805970141</v>
      </c>
      <c r="AG24" s="29">
        <v>1309</v>
      </c>
      <c r="AH24" s="29">
        <v>1139</v>
      </c>
      <c r="AI24" s="60">
        <f t="shared" si="43"/>
        <v>14.925373134328357</v>
      </c>
      <c r="AJ24" s="29">
        <v>525</v>
      </c>
      <c r="AK24" s="29">
        <v>575</v>
      </c>
      <c r="AL24" s="60">
        <f t="shared" si="44"/>
        <v>-8.6956521739130483</v>
      </c>
      <c r="AM24" s="29">
        <v>444</v>
      </c>
      <c r="AN24" s="29">
        <v>520</v>
      </c>
      <c r="AO24" s="60">
        <f t="shared" si="45"/>
        <v>-14.615384615384619</v>
      </c>
      <c r="AP24" s="29">
        <v>413</v>
      </c>
      <c r="AQ24" s="29">
        <v>175</v>
      </c>
      <c r="AR24" s="60">
        <f t="shared" si="46"/>
        <v>136</v>
      </c>
      <c r="AS24" s="29">
        <v>255</v>
      </c>
      <c r="AT24" s="29">
        <v>153</v>
      </c>
      <c r="AU24" s="60">
        <f t="shared" si="47"/>
        <v>66.666666666666671</v>
      </c>
      <c r="AV24" s="29">
        <v>101</v>
      </c>
      <c r="AW24" s="29">
        <v>144</v>
      </c>
      <c r="AX24" s="60">
        <f t="shared" si="48"/>
        <v>-29.861111111111114</v>
      </c>
      <c r="AY24" s="29">
        <v>22</v>
      </c>
      <c r="AZ24" s="29">
        <v>43</v>
      </c>
      <c r="BA24" s="60">
        <f t="shared" si="49"/>
        <v>-48.837209302325576</v>
      </c>
      <c r="BB24" s="29">
        <v>67</v>
      </c>
      <c r="BC24" s="29">
        <v>72</v>
      </c>
      <c r="BD24" s="60">
        <f t="shared" si="50"/>
        <v>-6.944444444444442</v>
      </c>
      <c r="BE24" s="29">
        <v>4</v>
      </c>
      <c r="BF24" s="29">
        <v>4</v>
      </c>
      <c r="BG24" s="60">
        <f t="shared" si="51"/>
        <v>0</v>
      </c>
      <c r="BH24" s="29">
        <v>130</v>
      </c>
      <c r="BI24" s="29">
        <v>184</v>
      </c>
      <c r="BJ24" s="60">
        <f t="shared" si="52"/>
        <v>-29.34782608695652</v>
      </c>
      <c r="BK24" s="29">
        <v>5173</v>
      </c>
      <c r="BL24" s="29">
        <v>4464</v>
      </c>
      <c r="BM24" s="60">
        <f t="shared" si="53"/>
        <v>15.882616487455191</v>
      </c>
      <c r="BN24" s="29">
        <v>867</v>
      </c>
      <c r="BO24" s="29">
        <v>844</v>
      </c>
      <c r="BP24" s="60">
        <f t="shared" si="54"/>
        <v>2.7251184834123254</v>
      </c>
      <c r="BQ24" s="29">
        <v>388</v>
      </c>
      <c r="BR24" s="29">
        <v>254</v>
      </c>
      <c r="BS24" s="60">
        <f t="shared" si="55"/>
        <v>52.755905511811022</v>
      </c>
      <c r="BT24" s="29">
        <v>207</v>
      </c>
      <c r="BU24" s="29">
        <v>164</v>
      </c>
      <c r="BV24" s="60">
        <f t="shared" si="56"/>
        <v>26.219512195121951</v>
      </c>
      <c r="BW24" s="29">
        <v>818</v>
      </c>
      <c r="BX24" s="29">
        <v>583</v>
      </c>
      <c r="BY24" s="60">
        <f t="shared" si="57"/>
        <v>40.308747855917673</v>
      </c>
      <c r="BZ24" s="29">
        <v>668</v>
      </c>
      <c r="CA24" s="29">
        <v>524</v>
      </c>
      <c r="CB24" s="60">
        <f t="shared" si="58"/>
        <v>27.480916030534353</v>
      </c>
      <c r="CC24" s="29">
        <v>688</v>
      </c>
      <c r="CD24" s="29">
        <v>703</v>
      </c>
      <c r="CE24" s="60">
        <f t="shared" si="59"/>
        <v>-2.1337126600284528</v>
      </c>
      <c r="CF24" s="29">
        <v>1201</v>
      </c>
      <c r="CG24" s="29">
        <v>1118</v>
      </c>
      <c r="CH24" s="60">
        <f t="shared" si="60"/>
        <v>7.4239713774597593</v>
      </c>
      <c r="CI24" s="29">
        <v>393</v>
      </c>
      <c r="CJ24" s="29">
        <v>274</v>
      </c>
      <c r="CK24" s="60">
        <f t="shared" si="61"/>
        <v>43.430656934306569</v>
      </c>
      <c r="CL24" s="29">
        <v>174</v>
      </c>
      <c r="CM24" s="29">
        <v>168</v>
      </c>
      <c r="CN24" s="60">
        <f t="shared" si="62"/>
        <v>3.5714285714285809</v>
      </c>
      <c r="CO24" s="29">
        <v>101</v>
      </c>
      <c r="CP24" s="29">
        <v>120</v>
      </c>
      <c r="CQ24" s="60">
        <f t="shared" si="63"/>
        <v>-15.833333333333332</v>
      </c>
      <c r="CR24" s="29">
        <v>265</v>
      </c>
      <c r="CS24" s="29">
        <v>196</v>
      </c>
      <c r="CT24" s="60">
        <f t="shared" si="64"/>
        <v>35.20408163265305</v>
      </c>
      <c r="CU24" s="29">
        <v>98</v>
      </c>
      <c r="CV24" s="29">
        <v>105</v>
      </c>
      <c r="CW24" s="60">
        <f t="shared" si="65"/>
        <v>-6.6666666666666652</v>
      </c>
      <c r="CX24" s="29">
        <v>1166</v>
      </c>
      <c r="CY24" s="29">
        <v>667</v>
      </c>
      <c r="CZ24" s="60">
        <f t="shared" si="66"/>
        <v>74.812593703148437</v>
      </c>
      <c r="DA24" s="29">
        <v>190</v>
      </c>
      <c r="DB24" s="29">
        <v>112</v>
      </c>
      <c r="DC24" s="60">
        <f t="shared" si="67"/>
        <v>69.642857142857139</v>
      </c>
      <c r="DD24" s="29">
        <v>3430</v>
      </c>
      <c r="DE24" s="29">
        <v>3468</v>
      </c>
      <c r="DF24" s="60">
        <f t="shared" si="68"/>
        <v>-1.0957324106113053</v>
      </c>
    </row>
    <row r="25" spans="1:110" ht="14.15" customHeight="1">
      <c r="A25" s="81"/>
      <c r="B25" s="30">
        <v>22</v>
      </c>
      <c r="C25" s="29">
        <v>62822</v>
      </c>
      <c r="D25" s="29">
        <v>47107</v>
      </c>
      <c r="E25" s="60">
        <f t="shared" si="33"/>
        <v>33.36022247224404</v>
      </c>
      <c r="F25" s="29">
        <v>15051</v>
      </c>
      <c r="G25" s="29">
        <v>9076</v>
      </c>
      <c r="H25" s="60">
        <f t="shared" si="34"/>
        <v>65.832966064345527</v>
      </c>
      <c r="I25" s="29">
        <v>11411</v>
      </c>
      <c r="J25" s="29">
        <v>11287</v>
      </c>
      <c r="K25" s="60">
        <f t="shared" si="35"/>
        <v>1.0986090192256492</v>
      </c>
      <c r="L25" s="29">
        <v>7031</v>
      </c>
      <c r="M25" s="29">
        <v>3738</v>
      </c>
      <c r="N25" s="60">
        <f t="shared" si="36"/>
        <v>88.095238095238088</v>
      </c>
      <c r="O25" s="29">
        <v>1496</v>
      </c>
      <c r="P25" s="29">
        <v>1371</v>
      </c>
      <c r="Q25" s="60">
        <f t="shared" si="37"/>
        <v>9.117432530999281</v>
      </c>
      <c r="R25" s="29">
        <v>2334</v>
      </c>
      <c r="S25" s="29">
        <v>1230</v>
      </c>
      <c r="T25" s="60">
        <f t="shared" si="38"/>
        <v>89.756097560975604</v>
      </c>
      <c r="U25" s="29">
        <v>2193</v>
      </c>
      <c r="V25" s="29">
        <v>1672</v>
      </c>
      <c r="W25" s="60">
        <f t="shared" si="39"/>
        <v>31.16028708133971</v>
      </c>
      <c r="X25" s="29">
        <v>1706</v>
      </c>
      <c r="Y25" s="29">
        <v>1776</v>
      </c>
      <c r="Z25" s="60">
        <f t="shared" si="40"/>
        <v>-3.94144144144144</v>
      </c>
      <c r="AA25" s="29">
        <v>1433</v>
      </c>
      <c r="AB25" s="29">
        <v>943</v>
      </c>
      <c r="AC25" s="60">
        <f t="shared" si="41"/>
        <v>51.961823966065744</v>
      </c>
      <c r="AD25" s="29">
        <v>1165</v>
      </c>
      <c r="AE25" s="29">
        <v>1266</v>
      </c>
      <c r="AF25" s="60">
        <f t="shared" si="42"/>
        <v>-7.9778830963665115</v>
      </c>
      <c r="AG25" s="29">
        <v>1448</v>
      </c>
      <c r="AH25" s="29">
        <v>1406</v>
      </c>
      <c r="AI25" s="60">
        <f t="shared" si="43"/>
        <v>2.9871977240398362</v>
      </c>
      <c r="AJ25" s="29">
        <v>629</v>
      </c>
      <c r="AK25" s="29">
        <v>349</v>
      </c>
      <c r="AL25" s="60">
        <f t="shared" si="44"/>
        <v>80.229226361031508</v>
      </c>
      <c r="AM25" s="29">
        <v>904</v>
      </c>
      <c r="AN25" s="29">
        <v>324</v>
      </c>
      <c r="AO25" s="60">
        <f t="shared" si="45"/>
        <v>179.01234567901236</v>
      </c>
      <c r="AP25" s="29">
        <v>101</v>
      </c>
      <c r="AQ25" s="29">
        <v>269</v>
      </c>
      <c r="AR25" s="60">
        <f t="shared" si="46"/>
        <v>-62.45353159851301</v>
      </c>
      <c r="AS25" s="29">
        <v>112</v>
      </c>
      <c r="AT25" s="29">
        <v>121</v>
      </c>
      <c r="AU25" s="60">
        <f t="shared" si="47"/>
        <v>-7.4380165289256173</v>
      </c>
      <c r="AV25" s="29">
        <v>167</v>
      </c>
      <c r="AW25" s="29">
        <v>45</v>
      </c>
      <c r="AX25" s="60">
        <f t="shared" si="48"/>
        <v>271.11111111111114</v>
      </c>
      <c r="AY25" s="29">
        <v>43</v>
      </c>
      <c r="AZ25" s="29">
        <v>12</v>
      </c>
      <c r="BA25" s="60">
        <f t="shared" si="49"/>
        <v>258.33333333333337</v>
      </c>
      <c r="BB25" s="29">
        <v>85</v>
      </c>
      <c r="BC25" s="29">
        <v>20</v>
      </c>
      <c r="BD25" s="60">
        <f t="shared" si="50"/>
        <v>325</v>
      </c>
      <c r="BE25" s="29">
        <v>5</v>
      </c>
      <c r="BF25" s="29">
        <v>3</v>
      </c>
      <c r="BG25" s="60">
        <f t="shared" si="51"/>
        <v>66.666666666666671</v>
      </c>
      <c r="BH25" s="29">
        <v>273</v>
      </c>
      <c r="BI25" s="29">
        <v>62</v>
      </c>
      <c r="BJ25" s="60">
        <f t="shared" si="52"/>
        <v>340.32258064516128</v>
      </c>
      <c r="BK25" s="29">
        <v>5080</v>
      </c>
      <c r="BL25" s="29">
        <v>4135</v>
      </c>
      <c r="BM25" s="60">
        <f t="shared" si="53"/>
        <v>22.853688029020546</v>
      </c>
      <c r="BN25" s="29">
        <v>1078</v>
      </c>
      <c r="BO25" s="29">
        <v>694</v>
      </c>
      <c r="BP25" s="60">
        <f t="shared" si="54"/>
        <v>55.331412103746388</v>
      </c>
      <c r="BQ25" s="29">
        <v>379</v>
      </c>
      <c r="BR25" s="29">
        <v>312</v>
      </c>
      <c r="BS25" s="60">
        <f t="shared" si="55"/>
        <v>21.474358974358964</v>
      </c>
      <c r="BT25" s="29">
        <v>201</v>
      </c>
      <c r="BU25" s="29">
        <v>191</v>
      </c>
      <c r="BV25" s="60">
        <f t="shared" si="56"/>
        <v>5.2356020942408321</v>
      </c>
      <c r="BW25" s="29">
        <v>611</v>
      </c>
      <c r="BX25" s="29">
        <v>661</v>
      </c>
      <c r="BY25" s="60">
        <f t="shared" si="57"/>
        <v>-7.5642965204235963</v>
      </c>
      <c r="BZ25" s="29">
        <v>627</v>
      </c>
      <c r="CA25" s="29">
        <v>490</v>
      </c>
      <c r="CB25" s="60">
        <f t="shared" si="58"/>
        <v>27.95918367346939</v>
      </c>
      <c r="CC25" s="29">
        <v>742</v>
      </c>
      <c r="CD25" s="29">
        <v>536</v>
      </c>
      <c r="CE25" s="60">
        <f t="shared" si="59"/>
        <v>38.432835820895519</v>
      </c>
      <c r="CF25" s="29">
        <v>1119</v>
      </c>
      <c r="CG25" s="29">
        <v>938</v>
      </c>
      <c r="CH25" s="60">
        <f t="shared" si="60"/>
        <v>19.296375266524525</v>
      </c>
      <c r="CI25" s="29">
        <v>338</v>
      </c>
      <c r="CJ25" s="29">
        <v>230</v>
      </c>
      <c r="CK25" s="60">
        <f t="shared" si="61"/>
        <v>46.95652173913043</v>
      </c>
      <c r="CL25" s="29">
        <v>187</v>
      </c>
      <c r="CM25" s="29">
        <v>156</v>
      </c>
      <c r="CN25" s="60">
        <f t="shared" si="62"/>
        <v>19.871794871794869</v>
      </c>
      <c r="CO25" s="29">
        <v>137</v>
      </c>
      <c r="CP25" s="29">
        <v>67</v>
      </c>
      <c r="CQ25" s="60">
        <f t="shared" si="63"/>
        <v>104.4776119402985</v>
      </c>
      <c r="CR25" s="29">
        <v>167</v>
      </c>
      <c r="CS25" s="29">
        <v>154</v>
      </c>
      <c r="CT25" s="60">
        <f t="shared" si="64"/>
        <v>8.441558441558449</v>
      </c>
      <c r="CU25" s="29">
        <v>141</v>
      </c>
      <c r="CV25" s="29">
        <v>83</v>
      </c>
      <c r="CW25" s="60">
        <f t="shared" si="65"/>
        <v>69.879518072289159</v>
      </c>
      <c r="CX25" s="29">
        <v>866</v>
      </c>
      <c r="CY25" s="29">
        <v>964</v>
      </c>
      <c r="CZ25" s="60">
        <f t="shared" si="66"/>
        <v>-10.165975103734437</v>
      </c>
      <c r="DA25" s="29">
        <v>176</v>
      </c>
      <c r="DB25" s="29">
        <v>188</v>
      </c>
      <c r="DC25" s="60">
        <f t="shared" si="67"/>
        <v>-6.3829787234042534</v>
      </c>
      <c r="DD25" s="29">
        <v>3519</v>
      </c>
      <c r="DE25" s="29">
        <v>2373</v>
      </c>
      <c r="DF25" s="60">
        <f t="shared" si="68"/>
        <v>48.293299620733251</v>
      </c>
    </row>
    <row r="26" spans="1:110" ht="14.15" customHeight="1">
      <c r="A26" s="81"/>
      <c r="B26" s="30">
        <v>23</v>
      </c>
      <c r="C26" s="29">
        <v>66125</v>
      </c>
      <c r="D26" s="29">
        <v>48429</v>
      </c>
      <c r="E26" s="60">
        <f t="shared" si="33"/>
        <v>36.540089615726124</v>
      </c>
      <c r="F26" s="29">
        <v>15763</v>
      </c>
      <c r="G26" s="29">
        <v>9554</v>
      </c>
      <c r="H26" s="60">
        <f t="shared" si="34"/>
        <v>64.988486497801972</v>
      </c>
      <c r="I26" s="29">
        <v>13871</v>
      </c>
      <c r="J26" s="29">
        <v>10149</v>
      </c>
      <c r="K26" s="60">
        <f t="shared" si="35"/>
        <v>36.673563897920978</v>
      </c>
      <c r="L26" s="29">
        <v>7382</v>
      </c>
      <c r="M26" s="29">
        <v>5000</v>
      </c>
      <c r="N26" s="60">
        <f t="shared" si="36"/>
        <v>47.639999999999993</v>
      </c>
      <c r="O26" s="29">
        <v>1674</v>
      </c>
      <c r="P26" s="29">
        <v>1409</v>
      </c>
      <c r="Q26" s="60">
        <f t="shared" si="37"/>
        <v>18.807665010645856</v>
      </c>
      <c r="R26" s="29">
        <v>2953</v>
      </c>
      <c r="S26" s="29">
        <v>2331</v>
      </c>
      <c r="T26" s="60">
        <f t="shared" si="38"/>
        <v>26.683826683826695</v>
      </c>
      <c r="U26" s="29">
        <v>2434</v>
      </c>
      <c r="V26" s="29">
        <v>1963</v>
      </c>
      <c r="W26" s="60">
        <f t="shared" si="39"/>
        <v>23.993886907794181</v>
      </c>
      <c r="X26" s="29">
        <v>1737</v>
      </c>
      <c r="Y26" s="29">
        <v>1557</v>
      </c>
      <c r="Z26" s="60">
        <f t="shared" si="40"/>
        <v>11.560693641618492</v>
      </c>
      <c r="AA26" s="29">
        <v>1188</v>
      </c>
      <c r="AB26" s="29">
        <v>1320</v>
      </c>
      <c r="AC26" s="60">
        <f t="shared" si="41"/>
        <v>-9.9999999999999982</v>
      </c>
      <c r="AD26" s="29">
        <v>986</v>
      </c>
      <c r="AE26" s="29">
        <v>1152</v>
      </c>
      <c r="AF26" s="60">
        <f t="shared" si="42"/>
        <v>-14.409722222222221</v>
      </c>
      <c r="AG26" s="29">
        <v>1346</v>
      </c>
      <c r="AH26" s="29">
        <v>1342</v>
      </c>
      <c r="AI26" s="60">
        <f t="shared" si="43"/>
        <v>0.29806259314455463</v>
      </c>
      <c r="AJ26" s="29">
        <v>443</v>
      </c>
      <c r="AK26" s="29">
        <v>309</v>
      </c>
      <c r="AL26" s="60">
        <f t="shared" si="44"/>
        <v>43.365695792880253</v>
      </c>
      <c r="AM26" s="29">
        <v>576</v>
      </c>
      <c r="AN26" s="29">
        <v>480</v>
      </c>
      <c r="AO26" s="60">
        <f t="shared" si="45"/>
        <v>19.999999999999996</v>
      </c>
      <c r="AP26" s="29">
        <v>342</v>
      </c>
      <c r="AQ26" s="29">
        <v>95</v>
      </c>
      <c r="AR26" s="60">
        <f t="shared" si="46"/>
        <v>260</v>
      </c>
      <c r="AS26" s="29">
        <v>295</v>
      </c>
      <c r="AT26" s="29">
        <v>182</v>
      </c>
      <c r="AU26" s="60">
        <f t="shared" si="47"/>
        <v>62.087912087912088</v>
      </c>
      <c r="AV26" s="29">
        <v>107</v>
      </c>
      <c r="AW26" s="29">
        <v>134</v>
      </c>
      <c r="AX26" s="60">
        <f t="shared" si="48"/>
        <v>-20.149253731343286</v>
      </c>
      <c r="AY26" s="29">
        <v>20</v>
      </c>
      <c r="AZ26" s="29">
        <v>34</v>
      </c>
      <c r="BA26" s="60">
        <f t="shared" si="49"/>
        <v>-41.17647058823529</v>
      </c>
      <c r="BB26" s="29">
        <v>58</v>
      </c>
      <c r="BC26" s="29">
        <v>51</v>
      </c>
      <c r="BD26" s="60">
        <f t="shared" si="50"/>
        <v>13.725490196078427</v>
      </c>
      <c r="BE26" s="29">
        <v>7</v>
      </c>
      <c r="BF26" s="29">
        <v>18</v>
      </c>
      <c r="BG26" s="60">
        <f t="shared" si="51"/>
        <v>-61.111111111111114</v>
      </c>
      <c r="BH26" s="29">
        <v>135</v>
      </c>
      <c r="BI26" s="29">
        <v>151</v>
      </c>
      <c r="BJ26" s="60">
        <f t="shared" si="52"/>
        <v>-10.596026490066224</v>
      </c>
      <c r="BK26" s="29">
        <v>5738</v>
      </c>
      <c r="BL26" s="29">
        <v>4393</v>
      </c>
      <c r="BM26" s="60">
        <f t="shared" si="53"/>
        <v>30.616890507625772</v>
      </c>
      <c r="BN26" s="29">
        <v>1025</v>
      </c>
      <c r="BO26" s="29">
        <v>692</v>
      </c>
      <c r="BP26" s="60">
        <f t="shared" si="54"/>
        <v>48.121387283237006</v>
      </c>
      <c r="BQ26" s="29">
        <v>357</v>
      </c>
      <c r="BR26" s="29">
        <v>319</v>
      </c>
      <c r="BS26" s="60">
        <f t="shared" si="55"/>
        <v>11.912225705329149</v>
      </c>
      <c r="BT26" s="29">
        <v>145</v>
      </c>
      <c r="BU26" s="29">
        <v>98</v>
      </c>
      <c r="BV26" s="60">
        <f t="shared" si="56"/>
        <v>47.959183673469383</v>
      </c>
      <c r="BW26" s="29">
        <v>893</v>
      </c>
      <c r="BX26" s="29">
        <v>667</v>
      </c>
      <c r="BY26" s="60">
        <f t="shared" si="57"/>
        <v>33.883058470764624</v>
      </c>
      <c r="BZ26" s="29">
        <v>592</v>
      </c>
      <c r="CA26" s="29">
        <v>452</v>
      </c>
      <c r="CB26" s="60">
        <f t="shared" si="58"/>
        <v>30.973451327433633</v>
      </c>
      <c r="CC26" s="29">
        <v>652</v>
      </c>
      <c r="CD26" s="29">
        <v>460</v>
      </c>
      <c r="CE26" s="60">
        <f t="shared" si="59"/>
        <v>41.739130434782609</v>
      </c>
      <c r="CF26" s="29">
        <v>944</v>
      </c>
      <c r="CG26" s="29">
        <v>536</v>
      </c>
      <c r="CH26" s="60">
        <f t="shared" si="60"/>
        <v>76.119402985074629</v>
      </c>
      <c r="CI26" s="29">
        <v>258</v>
      </c>
      <c r="CJ26" s="29">
        <v>189</v>
      </c>
      <c r="CK26" s="60">
        <f t="shared" si="61"/>
        <v>36.507936507936513</v>
      </c>
      <c r="CL26" s="29">
        <v>183</v>
      </c>
      <c r="CM26" s="29">
        <v>195</v>
      </c>
      <c r="CN26" s="60">
        <f t="shared" si="62"/>
        <v>-6.1538461538461542</v>
      </c>
      <c r="CO26" s="29">
        <v>83</v>
      </c>
      <c r="CP26" s="29">
        <v>99</v>
      </c>
      <c r="CQ26" s="60">
        <f t="shared" si="63"/>
        <v>-16.161616161616166</v>
      </c>
      <c r="CR26" s="29">
        <v>174</v>
      </c>
      <c r="CS26" s="29">
        <v>142</v>
      </c>
      <c r="CT26" s="60">
        <f t="shared" si="64"/>
        <v>22.535211267605625</v>
      </c>
      <c r="CU26" s="29">
        <v>90</v>
      </c>
      <c r="CV26" s="29">
        <v>64</v>
      </c>
      <c r="CW26" s="60">
        <f t="shared" si="65"/>
        <v>40.625</v>
      </c>
      <c r="CX26" s="29">
        <v>975</v>
      </c>
      <c r="CY26" s="29">
        <v>527</v>
      </c>
      <c r="CZ26" s="60">
        <f t="shared" si="66"/>
        <v>85.009487666034161</v>
      </c>
      <c r="DA26" s="29">
        <v>201</v>
      </c>
      <c r="DB26" s="29">
        <v>96</v>
      </c>
      <c r="DC26" s="60">
        <f t="shared" si="67"/>
        <v>109.375</v>
      </c>
      <c r="DD26" s="29">
        <v>2583</v>
      </c>
      <c r="DE26" s="29">
        <v>2372</v>
      </c>
      <c r="DF26" s="60">
        <f t="shared" si="68"/>
        <v>8.8954468802698194</v>
      </c>
    </row>
    <row r="27" spans="1:110" ht="14.15" customHeight="1">
      <c r="A27" s="81"/>
      <c r="B27" s="30">
        <v>24</v>
      </c>
      <c r="C27" s="29">
        <v>78263</v>
      </c>
      <c r="D27" s="29">
        <v>53557</v>
      </c>
      <c r="E27" s="60">
        <f t="shared" ref="E27:E31" si="69">IFERROR((C27/D27-1)*100,"")</f>
        <v>46.13029109173403</v>
      </c>
      <c r="F27" s="29">
        <v>25163</v>
      </c>
      <c r="G27" s="29">
        <v>11183</v>
      </c>
      <c r="H27" s="60">
        <f t="shared" ref="H27:H31" si="70">IFERROR((F27/G27-1)*100,"")</f>
        <v>125.01117768040774</v>
      </c>
      <c r="I27" s="29">
        <v>15060</v>
      </c>
      <c r="J27" s="29">
        <v>11538</v>
      </c>
      <c r="K27" s="60">
        <f t="shared" ref="K27:K31" si="71">IFERROR((I27/J27-1)*100,"")</f>
        <v>30.525221008840365</v>
      </c>
      <c r="L27" s="29">
        <v>7526</v>
      </c>
      <c r="M27" s="29">
        <v>5489</v>
      </c>
      <c r="N27" s="60">
        <f t="shared" ref="N27:N31" si="72">IFERROR((L27/M27-1)*100,"")</f>
        <v>37.110584805975577</v>
      </c>
      <c r="O27" s="29">
        <v>2151</v>
      </c>
      <c r="P27" s="29">
        <v>1896</v>
      </c>
      <c r="Q27" s="60">
        <f t="shared" ref="Q27:Q31" si="73">IFERROR((O27/P27-1)*100,"")</f>
        <v>13.4493670886076</v>
      </c>
      <c r="R27" s="29">
        <v>1487</v>
      </c>
      <c r="S27" s="29">
        <v>1380</v>
      </c>
      <c r="T27" s="60">
        <f t="shared" ref="T27:T31" si="74">IFERROR((R27/S27-1)*100,"")</f>
        <v>7.7536231884058004</v>
      </c>
      <c r="U27" s="29">
        <v>1823</v>
      </c>
      <c r="V27" s="29">
        <v>2245</v>
      </c>
      <c r="W27" s="60">
        <f t="shared" ref="W27:W31" si="75">IFERROR((U27/V27-1)*100,"")</f>
        <v>-18.797327394209351</v>
      </c>
      <c r="X27" s="29">
        <v>2489</v>
      </c>
      <c r="Y27" s="29">
        <v>2106</v>
      </c>
      <c r="Z27" s="60">
        <f t="shared" ref="Z27:Z31" si="76">IFERROR((X27/Y27-1)*100,"")</f>
        <v>18.186134852801516</v>
      </c>
      <c r="AA27" s="29">
        <v>1394</v>
      </c>
      <c r="AB27" s="29">
        <v>1402</v>
      </c>
      <c r="AC27" s="60">
        <f t="shared" ref="AC27:AC31" si="77">IFERROR((AA27/AB27-1)*100,"")</f>
        <v>-0.57061340941512162</v>
      </c>
      <c r="AD27" s="29">
        <v>1492</v>
      </c>
      <c r="AE27" s="29">
        <v>989</v>
      </c>
      <c r="AF27" s="60">
        <f t="shared" ref="AF27:AF31" si="78">IFERROR((AD27/AE27-1)*100,"")</f>
        <v>50.859453993933258</v>
      </c>
      <c r="AG27" s="29">
        <v>1234</v>
      </c>
      <c r="AH27" s="29">
        <v>1716</v>
      </c>
      <c r="AI27" s="60">
        <f t="shared" ref="AI27:AI31" si="79">IFERROR((AG27/AH27-1)*100,"")</f>
        <v>-28.088578088578085</v>
      </c>
      <c r="AJ27" s="29">
        <v>856</v>
      </c>
      <c r="AK27" s="29">
        <v>338</v>
      </c>
      <c r="AL27" s="60">
        <f t="shared" ref="AL27:AL31" si="80">IFERROR((AJ27/AK27-1)*100,"")</f>
        <v>153.25443786982248</v>
      </c>
      <c r="AM27" s="29">
        <v>534</v>
      </c>
      <c r="AN27" s="29">
        <v>427</v>
      </c>
      <c r="AO27" s="60">
        <f t="shared" ref="AO27:AO31" si="81">IFERROR((AM27/AN27-1)*100,"")</f>
        <v>25.058548009367687</v>
      </c>
      <c r="AP27" s="29">
        <v>130</v>
      </c>
      <c r="AQ27" s="29">
        <v>279</v>
      </c>
      <c r="AR27" s="60">
        <f t="shared" ref="AR27:AR31" si="82">IFERROR((AP27/AQ27-1)*100,"")</f>
        <v>-53.405017921146957</v>
      </c>
      <c r="AS27" s="29">
        <v>214</v>
      </c>
      <c r="AT27" s="29">
        <v>250</v>
      </c>
      <c r="AU27" s="60">
        <f t="shared" ref="AU27:AU31" si="83">IFERROR((AS27/AT27-1)*100,"")</f>
        <v>-14.400000000000002</v>
      </c>
      <c r="AV27" s="29">
        <v>310</v>
      </c>
      <c r="AW27" s="29">
        <v>105</v>
      </c>
      <c r="AX27" s="60">
        <f t="shared" ref="AX27:AX31" si="84">IFERROR((AV27/AW27-1)*100,"")</f>
        <v>195.23809523809524</v>
      </c>
      <c r="AY27" s="29">
        <v>67</v>
      </c>
      <c r="AZ27" s="29">
        <v>19</v>
      </c>
      <c r="BA27" s="60">
        <f t="shared" si="49"/>
        <v>252.63157894736841</v>
      </c>
      <c r="BB27" s="29">
        <v>140</v>
      </c>
      <c r="BC27" s="29">
        <v>42</v>
      </c>
      <c r="BD27" s="60">
        <f t="shared" si="50"/>
        <v>233.33333333333334</v>
      </c>
      <c r="BE27" s="29">
        <v>55</v>
      </c>
      <c r="BF27" s="29">
        <v>22</v>
      </c>
      <c r="BG27" s="60">
        <f t="shared" si="51"/>
        <v>150</v>
      </c>
      <c r="BH27" s="29">
        <v>207</v>
      </c>
      <c r="BI27" s="29">
        <v>98</v>
      </c>
      <c r="BJ27" s="60">
        <f t="shared" ref="BJ27:BJ31" si="85">IFERROR((BH27/BI27-1)*100,"")</f>
        <v>111.22448979591834</v>
      </c>
      <c r="BK27" s="29">
        <v>5686</v>
      </c>
      <c r="BL27" s="29">
        <v>4339</v>
      </c>
      <c r="BM27" s="60">
        <f t="shared" ref="BM27:BM31" si="86">IFERROR((BK27/BL27-1)*100,"")</f>
        <v>31.044019359299369</v>
      </c>
      <c r="BN27" s="29">
        <v>1497</v>
      </c>
      <c r="BO27" s="29">
        <v>940</v>
      </c>
      <c r="BP27" s="60">
        <f t="shared" ref="BP27:BP31" si="87">IFERROR((BN27/BO27-1)*100,"")</f>
        <v>59.255319148936181</v>
      </c>
      <c r="BQ27" s="29">
        <v>363</v>
      </c>
      <c r="BR27" s="29">
        <v>405</v>
      </c>
      <c r="BS27" s="60">
        <f t="shared" si="55"/>
        <v>-10.370370370370374</v>
      </c>
      <c r="BT27" s="29">
        <v>231</v>
      </c>
      <c r="BU27" s="29">
        <v>141</v>
      </c>
      <c r="BV27" s="60">
        <f t="shared" si="56"/>
        <v>63.829787234042556</v>
      </c>
      <c r="BW27" s="29">
        <v>862</v>
      </c>
      <c r="BX27" s="29">
        <v>778</v>
      </c>
      <c r="BY27" s="60">
        <f t="shared" ref="BY27:BY31" si="88">IFERROR((BW27/BX27-1)*100,"")</f>
        <v>10.796915167095111</v>
      </c>
      <c r="BZ27" s="29">
        <v>1120</v>
      </c>
      <c r="CA27" s="29">
        <v>487</v>
      </c>
      <c r="CB27" s="60">
        <f t="shared" ref="CB27:CB31" si="89">IFERROR((BZ27/CA27-1)*100,"")</f>
        <v>129.97946611909649</v>
      </c>
      <c r="CC27" s="29">
        <v>473</v>
      </c>
      <c r="CD27" s="29">
        <v>419</v>
      </c>
      <c r="CE27" s="60">
        <f t="shared" ref="CE27:CE31" si="90">IFERROR((CC27/CD27-1)*100,"")</f>
        <v>12.887828162291171</v>
      </c>
      <c r="CF27" s="29">
        <v>686</v>
      </c>
      <c r="CG27" s="29">
        <v>635</v>
      </c>
      <c r="CH27" s="60">
        <f t="shared" ref="CH27:CH31" si="91">IFERROR((CF27/CG27-1)*100,"")</f>
        <v>8.0314960629921153</v>
      </c>
      <c r="CI27" s="29">
        <v>252</v>
      </c>
      <c r="CJ27" s="29">
        <v>238</v>
      </c>
      <c r="CK27" s="60">
        <f t="shared" si="61"/>
        <v>5.8823529411764719</v>
      </c>
      <c r="CL27" s="29">
        <v>146</v>
      </c>
      <c r="CM27" s="29">
        <v>93</v>
      </c>
      <c r="CN27" s="60">
        <f t="shared" si="62"/>
        <v>56.989247311827953</v>
      </c>
      <c r="CO27" s="29">
        <v>186</v>
      </c>
      <c r="CP27" s="29">
        <v>84</v>
      </c>
      <c r="CQ27" s="60">
        <f t="shared" si="63"/>
        <v>121.42857142857144</v>
      </c>
      <c r="CR27" s="29">
        <v>192</v>
      </c>
      <c r="CS27" s="29">
        <v>176</v>
      </c>
      <c r="CT27" s="60">
        <f t="shared" ref="CT27:CT31" si="92">IFERROR((CR27/CS27-1)*100,"")</f>
        <v>9.0909090909090828</v>
      </c>
      <c r="CU27" s="29">
        <v>102</v>
      </c>
      <c r="CV27" s="29">
        <v>54</v>
      </c>
      <c r="CW27" s="60">
        <f t="shared" si="65"/>
        <v>88.888888888888886</v>
      </c>
      <c r="CX27" s="29">
        <v>896</v>
      </c>
      <c r="CY27" s="29">
        <v>949</v>
      </c>
      <c r="CZ27" s="60">
        <f t="shared" ref="CZ27:CZ31" si="93">IFERROR((CX27/CY27-1)*100,"")</f>
        <v>-5.5848261327713367</v>
      </c>
      <c r="DA27" s="29">
        <v>129</v>
      </c>
      <c r="DB27" s="29">
        <v>138</v>
      </c>
      <c r="DC27" s="60">
        <f t="shared" si="67"/>
        <v>-6.5217391304347778</v>
      </c>
      <c r="DD27" s="29">
        <v>3372</v>
      </c>
      <c r="DE27" s="29">
        <v>2240</v>
      </c>
      <c r="DF27" s="60">
        <f t="shared" si="68"/>
        <v>50.535714285714285</v>
      </c>
    </row>
    <row r="28" spans="1:110" ht="14.15" customHeight="1">
      <c r="A28" s="81"/>
      <c r="B28" s="30">
        <v>25</v>
      </c>
      <c r="C28" s="29">
        <v>62465</v>
      </c>
      <c r="D28" s="29">
        <v>54977</v>
      </c>
      <c r="E28" s="60">
        <f t="shared" si="69"/>
        <v>13.620241191771099</v>
      </c>
      <c r="F28" s="29">
        <v>15293</v>
      </c>
      <c r="G28" s="29">
        <v>13232</v>
      </c>
      <c r="H28" s="60">
        <f t="shared" si="70"/>
        <v>15.575876662636023</v>
      </c>
      <c r="I28" s="29">
        <v>12240</v>
      </c>
      <c r="J28" s="29">
        <v>13178</v>
      </c>
      <c r="K28" s="60">
        <f t="shared" si="71"/>
        <v>-7.1179238124146282</v>
      </c>
      <c r="L28" s="29">
        <v>6149</v>
      </c>
      <c r="M28" s="29">
        <v>5242</v>
      </c>
      <c r="N28" s="60">
        <f t="shared" si="72"/>
        <v>17.302556276230451</v>
      </c>
      <c r="O28" s="29">
        <v>2338</v>
      </c>
      <c r="P28" s="29">
        <v>1762</v>
      </c>
      <c r="Q28" s="60">
        <f t="shared" si="73"/>
        <v>32.69012485811578</v>
      </c>
      <c r="R28" s="29">
        <v>1325</v>
      </c>
      <c r="S28" s="29">
        <v>1300</v>
      </c>
      <c r="T28" s="60">
        <f t="shared" si="74"/>
        <v>1.9230769230769162</v>
      </c>
      <c r="U28" s="29">
        <v>1857</v>
      </c>
      <c r="V28" s="29">
        <v>1977</v>
      </c>
      <c r="W28" s="60">
        <f t="shared" si="75"/>
        <v>-6.0698027314112331</v>
      </c>
      <c r="X28" s="29">
        <v>2487</v>
      </c>
      <c r="Y28" s="29">
        <v>1919</v>
      </c>
      <c r="Z28" s="60">
        <f t="shared" si="76"/>
        <v>29.59874934861908</v>
      </c>
      <c r="AA28" s="29">
        <v>1433</v>
      </c>
      <c r="AB28" s="29">
        <v>1625</v>
      </c>
      <c r="AC28" s="60">
        <f t="shared" si="77"/>
        <v>-11.815384615384616</v>
      </c>
      <c r="AD28" s="29">
        <v>1039</v>
      </c>
      <c r="AE28" s="29">
        <v>1019</v>
      </c>
      <c r="AF28" s="60">
        <f t="shared" si="78"/>
        <v>1.9627085377821318</v>
      </c>
      <c r="AG28" s="29">
        <v>1578</v>
      </c>
      <c r="AH28" s="29">
        <v>1386</v>
      </c>
      <c r="AI28" s="60">
        <f t="shared" si="79"/>
        <v>13.852813852813849</v>
      </c>
      <c r="AJ28" s="29">
        <v>607</v>
      </c>
      <c r="AK28" s="29">
        <v>386</v>
      </c>
      <c r="AL28" s="60">
        <f t="shared" si="80"/>
        <v>57.253886010362699</v>
      </c>
      <c r="AM28" s="29">
        <v>572</v>
      </c>
      <c r="AN28" s="29">
        <v>582</v>
      </c>
      <c r="AO28" s="60">
        <f t="shared" si="81"/>
        <v>-1.718213058419249</v>
      </c>
      <c r="AP28" s="29">
        <v>308</v>
      </c>
      <c r="AQ28" s="29">
        <v>66</v>
      </c>
      <c r="AR28" s="60">
        <f t="shared" si="82"/>
        <v>366.66666666666669</v>
      </c>
      <c r="AS28" s="29">
        <v>204</v>
      </c>
      <c r="AT28" s="29">
        <v>27</v>
      </c>
      <c r="AU28" s="60">
        <f t="shared" si="83"/>
        <v>655.55555555555554</v>
      </c>
      <c r="AV28" s="29">
        <v>153</v>
      </c>
      <c r="AW28" s="29">
        <v>222</v>
      </c>
      <c r="AX28" s="60">
        <f t="shared" si="84"/>
        <v>-31.081081081081084</v>
      </c>
      <c r="AY28" s="29">
        <v>48</v>
      </c>
      <c r="AZ28" s="29">
        <v>35</v>
      </c>
      <c r="BA28" s="60">
        <f t="shared" si="49"/>
        <v>37.142857142857146</v>
      </c>
      <c r="BB28" s="29">
        <v>56</v>
      </c>
      <c r="BC28" s="29">
        <v>101</v>
      </c>
      <c r="BD28" s="60">
        <f t="shared" si="50"/>
        <v>-44.554455445544548</v>
      </c>
      <c r="BE28" s="29">
        <v>13</v>
      </c>
      <c r="BF28" s="29">
        <v>51</v>
      </c>
      <c r="BG28" s="60">
        <f t="shared" si="51"/>
        <v>-74.509803921568633</v>
      </c>
      <c r="BH28" s="29">
        <v>256</v>
      </c>
      <c r="BI28" s="29">
        <v>140</v>
      </c>
      <c r="BJ28" s="60">
        <f t="shared" si="85"/>
        <v>82.857142857142847</v>
      </c>
      <c r="BK28" s="29">
        <v>5097</v>
      </c>
      <c r="BL28" s="29">
        <v>4305</v>
      </c>
      <c r="BM28" s="60">
        <f t="shared" si="86"/>
        <v>18.397212543553998</v>
      </c>
      <c r="BN28" s="29">
        <v>992</v>
      </c>
      <c r="BO28" s="29">
        <v>768</v>
      </c>
      <c r="BP28" s="60">
        <f t="shared" si="87"/>
        <v>29.166666666666675</v>
      </c>
      <c r="BQ28" s="29">
        <v>335</v>
      </c>
      <c r="BR28" s="29">
        <v>307</v>
      </c>
      <c r="BS28" s="60">
        <f t="shared" si="55"/>
        <v>9.1205211726384405</v>
      </c>
      <c r="BT28" s="29">
        <v>194</v>
      </c>
      <c r="BU28" s="29">
        <v>134</v>
      </c>
      <c r="BV28" s="60">
        <f t="shared" si="56"/>
        <v>44.776119402985074</v>
      </c>
      <c r="BW28" s="29">
        <v>757</v>
      </c>
      <c r="BX28" s="29">
        <v>490</v>
      </c>
      <c r="BY28" s="60">
        <f t="shared" si="88"/>
        <v>54.489795918367356</v>
      </c>
      <c r="BZ28" s="29">
        <v>738</v>
      </c>
      <c r="CA28" s="29">
        <v>439</v>
      </c>
      <c r="CB28" s="60">
        <f t="shared" si="89"/>
        <v>68.109339407744883</v>
      </c>
      <c r="CC28" s="29">
        <v>578</v>
      </c>
      <c r="CD28" s="29">
        <v>503</v>
      </c>
      <c r="CE28" s="60">
        <f t="shared" si="90"/>
        <v>14.910536779324058</v>
      </c>
      <c r="CF28" s="29">
        <v>691</v>
      </c>
      <c r="CG28" s="29">
        <v>547</v>
      </c>
      <c r="CH28" s="60">
        <f t="shared" si="91"/>
        <v>26.325411334552108</v>
      </c>
      <c r="CI28" s="29">
        <v>344</v>
      </c>
      <c r="CJ28" s="29">
        <v>171</v>
      </c>
      <c r="CK28" s="60">
        <f t="shared" si="61"/>
        <v>101.16959064327484</v>
      </c>
      <c r="CL28" s="29">
        <v>108</v>
      </c>
      <c r="CM28" s="29">
        <v>108</v>
      </c>
      <c r="CN28" s="60">
        <f t="shared" si="62"/>
        <v>0</v>
      </c>
      <c r="CO28" s="29">
        <v>224</v>
      </c>
      <c r="CP28" s="29">
        <v>85</v>
      </c>
      <c r="CQ28" s="60">
        <f t="shared" si="63"/>
        <v>163.52941176470588</v>
      </c>
      <c r="CR28" s="29">
        <v>201</v>
      </c>
      <c r="CS28" s="29">
        <v>232</v>
      </c>
      <c r="CT28" s="60">
        <f t="shared" si="92"/>
        <v>-13.362068965517238</v>
      </c>
      <c r="CU28" s="29">
        <v>116</v>
      </c>
      <c r="CV28" s="29">
        <v>100</v>
      </c>
      <c r="CW28" s="60">
        <f t="shared" si="65"/>
        <v>15.999999999999993</v>
      </c>
      <c r="CX28" s="29">
        <v>1260</v>
      </c>
      <c r="CY28" s="29">
        <v>496</v>
      </c>
      <c r="CZ28" s="60">
        <f t="shared" si="93"/>
        <v>154.03225806451616</v>
      </c>
      <c r="DA28" s="29">
        <v>204</v>
      </c>
      <c r="DB28" s="29">
        <v>83</v>
      </c>
      <c r="DC28" s="60">
        <f t="shared" si="67"/>
        <v>145.78313253012047</v>
      </c>
      <c r="DD28" s="29">
        <v>2787</v>
      </c>
      <c r="DE28" s="29">
        <v>2146</v>
      </c>
      <c r="DF28" s="60">
        <f t="shared" si="68"/>
        <v>29.869524697110904</v>
      </c>
    </row>
    <row r="29" spans="1:110" ht="14.15" customHeight="1">
      <c r="A29" s="81"/>
      <c r="B29" s="30">
        <v>26</v>
      </c>
      <c r="C29" s="29">
        <v>57112</v>
      </c>
      <c r="D29" s="29">
        <v>57452</v>
      </c>
      <c r="E29" s="60">
        <f t="shared" si="69"/>
        <v>-0.59179837081390074</v>
      </c>
      <c r="F29" s="29">
        <v>11512</v>
      </c>
      <c r="G29" s="29">
        <v>15540</v>
      </c>
      <c r="H29" s="60">
        <f t="shared" si="70"/>
        <v>-25.92020592020592</v>
      </c>
      <c r="I29" s="29">
        <v>9584</v>
      </c>
      <c r="J29" s="29">
        <v>10787</v>
      </c>
      <c r="K29" s="60">
        <f t="shared" si="71"/>
        <v>-11.152312969314915</v>
      </c>
      <c r="L29" s="29">
        <v>4983</v>
      </c>
      <c r="M29" s="29">
        <v>4477</v>
      </c>
      <c r="N29" s="60">
        <f t="shared" si="72"/>
        <v>11.302211302211296</v>
      </c>
      <c r="O29" s="29">
        <v>1752</v>
      </c>
      <c r="P29" s="29">
        <v>2222</v>
      </c>
      <c r="Q29" s="60">
        <f t="shared" si="73"/>
        <v>-21.152115211521149</v>
      </c>
      <c r="R29" s="29">
        <v>1123</v>
      </c>
      <c r="S29" s="29">
        <v>1249</v>
      </c>
      <c r="T29" s="60">
        <f t="shared" si="74"/>
        <v>-10.088070456365095</v>
      </c>
      <c r="U29" s="29">
        <v>1860</v>
      </c>
      <c r="V29" s="29">
        <v>2357</v>
      </c>
      <c r="W29" s="60">
        <f t="shared" si="75"/>
        <v>-21.086126431904962</v>
      </c>
      <c r="X29" s="29">
        <v>2851</v>
      </c>
      <c r="Y29" s="29">
        <v>3065</v>
      </c>
      <c r="Z29" s="60">
        <f t="shared" si="76"/>
        <v>-6.9820554649265958</v>
      </c>
      <c r="AA29" s="29">
        <v>1570</v>
      </c>
      <c r="AB29" s="29">
        <v>1559</v>
      </c>
      <c r="AC29" s="60">
        <f t="shared" si="77"/>
        <v>0.70558050032072384</v>
      </c>
      <c r="AD29" s="29">
        <v>1383</v>
      </c>
      <c r="AE29" s="29">
        <v>1104</v>
      </c>
      <c r="AF29" s="60">
        <f t="shared" si="78"/>
        <v>25.271739130434788</v>
      </c>
      <c r="AG29" s="29">
        <v>1634</v>
      </c>
      <c r="AH29" s="29">
        <v>1837</v>
      </c>
      <c r="AI29" s="60">
        <f t="shared" si="79"/>
        <v>-11.050626020685906</v>
      </c>
      <c r="AJ29" s="29">
        <v>877</v>
      </c>
      <c r="AK29" s="29">
        <v>553</v>
      </c>
      <c r="AL29" s="60">
        <f t="shared" si="80"/>
        <v>58.589511754068724</v>
      </c>
      <c r="AM29" s="29">
        <v>640</v>
      </c>
      <c r="AN29" s="29">
        <v>586</v>
      </c>
      <c r="AO29" s="60">
        <f t="shared" si="81"/>
        <v>9.2150170648464211</v>
      </c>
      <c r="AP29" s="29">
        <v>28</v>
      </c>
      <c r="AQ29" s="29">
        <v>114</v>
      </c>
      <c r="AR29" s="60">
        <f t="shared" si="82"/>
        <v>-75.438596491228068</v>
      </c>
      <c r="AS29" s="29">
        <v>335</v>
      </c>
      <c r="AT29" s="29">
        <v>278</v>
      </c>
      <c r="AU29" s="60">
        <f t="shared" si="83"/>
        <v>20.503597122302164</v>
      </c>
      <c r="AV29" s="29">
        <v>221</v>
      </c>
      <c r="AW29" s="29">
        <v>127</v>
      </c>
      <c r="AX29" s="60">
        <f t="shared" si="84"/>
        <v>74.015748031496059</v>
      </c>
      <c r="AY29" s="29">
        <v>59</v>
      </c>
      <c r="AZ29" s="29">
        <v>28</v>
      </c>
      <c r="BA29" s="60">
        <f t="shared" si="49"/>
        <v>110.71428571428572</v>
      </c>
      <c r="BB29" s="29">
        <v>90</v>
      </c>
      <c r="BC29" s="29">
        <v>41</v>
      </c>
      <c r="BD29" s="60">
        <f t="shared" si="50"/>
        <v>119.51219512195124</v>
      </c>
      <c r="BE29" s="29">
        <v>14</v>
      </c>
      <c r="BF29" s="29">
        <v>17</v>
      </c>
      <c r="BG29" s="60">
        <f t="shared" si="51"/>
        <v>-17.647058823529417</v>
      </c>
      <c r="BH29" s="29">
        <v>224</v>
      </c>
      <c r="BI29" s="29">
        <v>129</v>
      </c>
      <c r="BJ29" s="60">
        <f t="shared" si="85"/>
        <v>73.643410852713174</v>
      </c>
      <c r="BK29" s="29">
        <v>5248</v>
      </c>
      <c r="BL29" s="29">
        <v>3880</v>
      </c>
      <c r="BM29" s="60">
        <f t="shared" si="86"/>
        <v>35.257731958762896</v>
      </c>
      <c r="BN29" s="29">
        <v>1025</v>
      </c>
      <c r="BO29" s="29">
        <v>751</v>
      </c>
      <c r="BP29" s="60">
        <f t="shared" si="87"/>
        <v>36.484687083888147</v>
      </c>
      <c r="BQ29" s="29">
        <v>359</v>
      </c>
      <c r="BR29" s="29">
        <v>352</v>
      </c>
      <c r="BS29" s="60">
        <f t="shared" si="55"/>
        <v>1.9886363636363535</v>
      </c>
      <c r="BT29" s="29">
        <v>146</v>
      </c>
      <c r="BU29" s="29">
        <v>94</v>
      </c>
      <c r="BV29" s="60">
        <f t="shared" si="56"/>
        <v>55.319148936170201</v>
      </c>
      <c r="BW29" s="29">
        <v>1675</v>
      </c>
      <c r="BX29" s="29">
        <v>706</v>
      </c>
      <c r="BY29" s="60">
        <f t="shared" si="88"/>
        <v>137.25212464589234</v>
      </c>
      <c r="BZ29" s="29">
        <v>902</v>
      </c>
      <c r="CA29" s="29">
        <v>577</v>
      </c>
      <c r="CB29" s="60">
        <f t="shared" si="89"/>
        <v>56.325823223570183</v>
      </c>
      <c r="CC29" s="29">
        <v>640</v>
      </c>
      <c r="CD29" s="29">
        <v>489</v>
      </c>
      <c r="CE29" s="60">
        <f t="shared" si="90"/>
        <v>30.87934560327199</v>
      </c>
      <c r="CF29" s="29">
        <v>809</v>
      </c>
      <c r="CG29" s="29">
        <v>580</v>
      </c>
      <c r="CH29" s="60">
        <f t="shared" si="91"/>
        <v>39.482758620689665</v>
      </c>
      <c r="CI29" s="29">
        <v>332</v>
      </c>
      <c r="CJ29" s="29">
        <v>195</v>
      </c>
      <c r="CK29" s="60">
        <f t="shared" si="61"/>
        <v>70.256410256410248</v>
      </c>
      <c r="CL29" s="29">
        <v>111</v>
      </c>
      <c r="CM29" s="29">
        <v>227</v>
      </c>
      <c r="CN29" s="60">
        <f t="shared" si="62"/>
        <v>-51.101321585903079</v>
      </c>
      <c r="CO29" s="29">
        <v>156</v>
      </c>
      <c r="CP29" s="29">
        <v>85</v>
      </c>
      <c r="CQ29" s="60">
        <f t="shared" si="63"/>
        <v>83.52941176470587</v>
      </c>
      <c r="CR29" s="29">
        <v>181</v>
      </c>
      <c r="CS29" s="29">
        <v>170</v>
      </c>
      <c r="CT29" s="60">
        <f t="shared" si="92"/>
        <v>6.4705882352941169</v>
      </c>
      <c r="CU29" s="29">
        <v>107</v>
      </c>
      <c r="CV29" s="29">
        <v>79</v>
      </c>
      <c r="CW29" s="60">
        <f t="shared" si="65"/>
        <v>35.443037974683534</v>
      </c>
      <c r="CX29" s="29">
        <v>780</v>
      </c>
      <c r="CY29" s="29">
        <v>819</v>
      </c>
      <c r="CZ29" s="60">
        <f t="shared" si="93"/>
        <v>-4.7619047619047672</v>
      </c>
      <c r="DA29" s="29">
        <v>105</v>
      </c>
      <c r="DB29" s="29">
        <v>196</v>
      </c>
      <c r="DC29" s="60">
        <f t="shared" si="67"/>
        <v>-46.428571428571431</v>
      </c>
      <c r="DD29" s="29">
        <v>3959</v>
      </c>
      <c r="DE29" s="29">
        <v>2268</v>
      </c>
      <c r="DF29" s="60">
        <f t="shared" si="68"/>
        <v>74.559082892416214</v>
      </c>
    </row>
    <row r="30" spans="1:110" ht="14.15" customHeight="1">
      <c r="A30" s="81"/>
      <c r="B30" s="30">
        <v>27</v>
      </c>
      <c r="C30" s="29">
        <v>0</v>
      </c>
      <c r="D30" s="29">
        <v>47474</v>
      </c>
      <c r="E30" s="60">
        <f t="shared" si="69"/>
        <v>-100</v>
      </c>
      <c r="F30" s="29">
        <v>0</v>
      </c>
      <c r="G30" s="29">
        <v>12104</v>
      </c>
      <c r="H30" s="60">
        <f t="shared" si="70"/>
        <v>-100</v>
      </c>
      <c r="I30" s="29">
        <v>0</v>
      </c>
      <c r="J30" s="29">
        <v>8143</v>
      </c>
      <c r="K30" s="60">
        <f t="shared" si="71"/>
        <v>-100</v>
      </c>
      <c r="L30" s="29">
        <v>0</v>
      </c>
      <c r="M30" s="29">
        <v>3591</v>
      </c>
      <c r="N30" s="60">
        <f t="shared" si="72"/>
        <v>-100</v>
      </c>
      <c r="O30" s="29">
        <v>0</v>
      </c>
      <c r="P30" s="29">
        <v>1503</v>
      </c>
      <c r="Q30" s="60">
        <f t="shared" si="73"/>
        <v>-100</v>
      </c>
      <c r="R30" s="29">
        <v>0</v>
      </c>
      <c r="S30" s="29">
        <v>891</v>
      </c>
      <c r="T30" s="60">
        <f t="shared" si="74"/>
        <v>-100</v>
      </c>
      <c r="U30" s="29">
        <v>0</v>
      </c>
      <c r="V30" s="29">
        <v>1760</v>
      </c>
      <c r="W30" s="60">
        <f t="shared" si="75"/>
        <v>-100</v>
      </c>
      <c r="X30" s="29">
        <v>0</v>
      </c>
      <c r="Y30" s="29">
        <v>2069</v>
      </c>
      <c r="Z30" s="60">
        <f t="shared" si="76"/>
        <v>-100</v>
      </c>
      <c r="AA30" s="29">
        <v>0</v>
      </c>
      <c r="AB30" s="29">
        <v>1677</v>
      </c>
      <c r="AC30" s="60">
        <f t="shared" si="77"/>
        <v>-100</v>
      </c>
      <c r="AD30" s="29">
        <v>0</v>
      </c>
      <c r="AE30" s="29">
        <v>1144</v>
      </c>
      <c r="AF30" s="60">
        <f t="shared" si="78"/>
        <v>-100</v>
      </c>
      <c r="AG30" s="29">
        <v>0</v>
      </c>
      <c r="AH30" s="29">
        <v>1477</v>
      </c>
      <c r="AI30" s="60">
        <f t="shared" si="79"/>
        <v>-100</v>
      </c>
      <c r="AJ30" s="29">
        <v>0</v>
      </c>
      <c r="AK30" s="29">
        <v>385</v>
      </c>
      <c r="AL30" s="60">
        <f t="shared" si="80"/>
        <v>-100</v>
      </c>
      <c r="AM30" s="29">
        <v>0</v>
      </c>
      <c r="AN30" s="29">
        <v>568</v>
      </c>
      <c r="AO30" s="60">
        <f t="shared" si="81"/>
        <v>-100</v>
      </c>
      <c r="AP30" s="29">
        <v>0</v>
      </c>
      <c r="AQ30" s="29">
        <v>94</v>
      </c>
      <c r="AR30" s="60">
        <f t="shared" si="82"/>
        <v>-100</v>
      </c>
      <c r="AS30" s="29">
        <v>0</v>
      </c>
      <c r="AT30" s="29">
        <v>324</v>
      </c>
      <c r="AU30" s="60">
        <f t="shared" si="83"/>
        <v>-100</v>
      </c>
      <c r="AV30" s="29">
        <v>0</v>
      </c>
      <c r="AW30" s="29">
        <v>185</v>
      </c>
      <c r="AX30" s="60">
        <f t="shared" si="84"/>
        <v>-100</v>
      </c>
      <c r="AY30" s="29">
        <v>0</v>
      </c>
      <c r="AZ30" s="29">
        <v>39</v>
      </c>
      <c r="BA30" s="60">
        <f t="shared" si="49"/>
        <v>-100</v>
      </c>
      <c r="BB30" s="29">
        <v>0</v>
      </c>
      <c r="BC30" s="29">
        <v>70</v>
      </c>
      <c r="BD30" s="60">
        <f t="shared" si="50"/>
        <v>-100</v>
      </c>
      <c r="BE30" s="29">
        <v>0</v>
      </c>
      <c r="BF30" s="29">
        <v>9</v>
      </c>
      <c r="BG30" s="60">
        <f t="shared" si="51"/>
        <v>-100</v>
      </c>
      <c r="BH30" s="29">
        <v>0</v>
      </c>
      <c r="BI30" s="29">
        <v>139</v>
      </c>
      <c r="BJ30" s="60">
        <f t="shared" si="85"/>
        <v>-100</v>
      </c>
      <c r="BK30" s="29">
        <v>0</v>
      </c>
      <c r="BL30" s="29">
        <v>4503</v>
      </c>
      <c r="BM30" s="60">
        <f t="shared" si="86"/>
        <v>-100</v>
      </c>
      <c r="BN30" s="29">
        <v>0</v>
      </c>
      <c r="BO30" s="29">
        <v>812</v>
      </c>
      <c r="BP30" s="60">
        <f t="shared" si="87"/>
        <v>-100</v>
      </c>
      <c r="BQ30" s="29">
        <v>0</v>
      </c>
      <c r="BR30" s="29">
        <v>276</v>
      </c>
      <c r="BS30" s="60">
        <f t="shared" si="55"/>
        <v>-100</v>
      </c>
      <c r="BT30" s="29">
        <v>0</v>
      </c>
      <c r="BU30" s="29">
        <v>98</v>
      </c>
      <c r="BV30" s="60">
        <f t="shared" si="56"/>
        <v>-100</v>
      </c>
      <c r="BW30" s="29">
        <v>0</v>
      </c>
      <c r="BX30" s="29">
        <v>647</v>
      </c>
      <c r="BY30" s="60">
        <f t="shared" si="88"/>
        <v>-100</v>
      </c>
      <c r="BZ30" s="29">
        <v>0</v>
      </c>
      <c r="CA30" s="29">
        <v>489</v>
      </c>
      <c r="CB30" s="60">
        <f t="shared" si="89"/>
        <v>-100</v>
      </c>
      <c r="CC30" s="29">
        <v>0</v>
      </c>
      <c r="CD30" s="29">
        <v>487</v>
      </c>
      <c r="CE30" s="60">
        <f t="shared" si="90"/>
        <v>-100</v>
      </c>
      <c r="CF30" s="29">
        <v>0</v>
      </c>
      <c r="CG30" s="29">
        <v>537</v>
      </c>
      <c r="CH30" s="60">
        <f t="shared" si="91"/>
        <v>-100</v>
      </c>
      <c r="CI30" s="29">
        <v>0</v>
      </c>
      <c r="CJ30" s="29">
        <v>166</v>
      </c>
      <c r="CK30" s="60">
        <f t="shared" si="61"/>
        <v>-100</v>
      </c>
      <c r="CL30" s="29">
        <v>0</v>
      </c>
      <c r="CM30" s="29">
        <v>60</v>
      </c>
      <c r="CN30" s="60">
        <f t="shared" si="62"/>
        <v>-100</v>
      </c>
      <c r="CO30" s="29">
        <v>0</v>
      </c>
      <c r="CP30" s="29">
        <v>97</v>
      </c>
      <c r="CQ30" s="60">
        <f t="shared" si="63"/>
        <v>-100</v>
      </c>
      <c r="CR30" s="29">
        <v>0</v>
      </c>
      <c r="CS30" s="29">
        <v>141</v>
      </c>
      <c r="CT30" s="60">
        <f t="shared" si="92"/>
        <v>-100</v>
      </c>
      <c r="CU30" s="29">
        <v>0</v>
      </c>
      <c r="CV30" s="29">
        <v>48</v>
      </c>
      <c r="CW30" s="60">
        <f t="shared" si="65"/>
        <v>-100</v>
      </c>
      <c r="CX30" s="29">
        <v>0</v>
      </c>
      <c r="CY30" s="29">
        <v>503</v>
      </c>
      <c r="CZ30" s="60">
        <f t="shared" si="93"/>
        <v>-100</v>
      </c>
      <c r="DA30" s="29">
        <v>0</v>
      </c>
      <c r="DB30" s="29">
        <v>128</v>
      </c>
      <c r="DC30" s="60">
        <f t="shared" si="67"/>
        <v>-100</v>
      </c>
      <c r="DD30" s="29">
        <v>0</v>
      </c>
      <c r="DE30" s="29">
        <v>2428</v>
      </c>
      <c r="DF30" s="60">
        <f t="shared" si="68"/>
        <v>-100</v>
      </c>
    </row>
    <row r="31" spans="1:110" ht="14.15" customHeight="1">
      <c r="A31" s="81"/>
      <c r="B31" s="30">
        <v>28</v>
      </c>
      <c r="C31" s="29">
        <v>0</v>
      </c>
      <c r="D31" s="29">
        <v>54550</v>
      </c>
      <c r="E31" s="60">
        <f t="shared" si="69"/>
        <v>-100</v>
      </c>
      <c r="F31" s="29">
        <v>0</v>
      </c>
      <c r="G31" s="29">
        <v>13165</v>
      </c>
      <c r="H31" s="60">
        <f t="shared" si="70"/>
        <v>-100</v>
      </c>
      <c r="I31" s="29">
        <v>0</v>
      </c>
      <c r="J31" s="29">
        <v>13605</v>
      </c>
      <c r="K31" s="60">
        <f t="shared" si="71"/>
        <v>-100</v>
      </c>
      <c r="L31" s="29">
        <v>0</v>
      </c>
      <c r="M31" s="29">
        <v>3739</v>
      </c>
      <c r="N31" s="60">
        <f t="shared" si="72"/>
        <v>-100</v>
      </c>
      <c r="O31" s="29">
        <v>0</v>
      </c>
      <c r="P31" s="29">
        <v>1344</v>
      </c>
      <c r="Q31" s="60">
        <f t="shared" si="73"/>
        <v>-100</v>
      </c>
      <c r="R31" s="29">
        <v>0</v>
      </c>
      <c r="S31" s="29">
        <v>986</v>
      </c>
      <c r="T31" s="60">
        <f t="shared" si="74"/>
        <v>-100</v>
      </c>
      <c r="U31" s="29">
        <v>0</v>
      </c>
      <c r="V31" s="29">
        <v>1666</v>
      </c>
      <c r="W31" s="60">
        <f t="shared" si="75"/>
        <v>-100</v>
      </c>
      <c r="X31" s="29">
        <v>0</v>
      </c>
      <c r="Y31" s="29">
        <v>2067</v>
      </c>
      <c r="Z31" s="60">
        <f t="shared" si="76"/>
        <v>-100</v>
      </c>
      <c r="AA31" s="29">
        <v>0</v>
      </c>
      <c r="AB31" s="29">
        <v>1272</v>
      </c>
      <c r="AC31" s="60">
        <f t="shared" si="77"/>
        <v>-100</v>
      </c>
      <c r="AD31" s="29">
        <v>0</v>
      </c>
      <c r="AE31" s="29">
        <v>1259</v>
      </c>
      <c r="AF31" s="60">
        <f t="shared" si="78"/>
        <v>-100</v>
      </c>
      <c r="AG31" s="29">
        <v>0</v>
      </c>
      <c r="AH31" s="29">
        <v>1399</v>
      </c>
      <c r="AI31" s="60">
        <f t="shared" si="79"/>
        <v>-100</v>
      </c>
      <c r="AJ31" s="29">
        <v>0</v>
      </c>
      <c r="AK31" s="29">
        <v>576</v>
      </c>
      <c r="AL31" s="60">
        <f t="shared" si="80"/>
        <v>-100</v>
      </c>
      <c r="AM31" s="29">
        <v>0</v>
      </c>
      <c r="AN31" s="29">
        <v>542</v>
      </c>
      <c r="AO31" s="60">
        <f t="shared" si="81"/>
        <v>-100</v>
      </c>
      <c r="AP31" s="29">
        <v>0</v>
      </c>
      <c r="AQ31" s="29">
        <v>194</v>
      </c>
      <c r="AR31" s="60">
        <f t="shared" si="82"/>
        <v>-100</v>
      </c>
      <c r="AS31" s="29">
        <v>0</v>
      </c>
      <c r="AT31" s="29">
        <v>205</v>
      </c>
      <c r="AU31" s="60">
        <f t="shared" si="83"/>
        <v>-100</v>
      </c>
      <c r="AV31" s="29">
        <v>0</v>
      </c>
      <c r="AW31" s="29">
        <v>109</v>
      </c>
      <c r="AX31" s="60">
        <f t="shared" si="84"/>
        <v>-100</v>
      </c>
      <c r="AY31" s="29">
        <v>0</v>
      </c>
      <c r="AZ31" s="29">
        <v>24</v>
      </c>
      <c r="BA31" s="60">
        <f t="shared" si="49"/>
        <v>-100</v>
      </c>
      <c r="BB31" s="29">
        <v>0</v>
      </c>
      <c r="BC31" s="29">
        <v>47</v>
      </c>
      <c r="BD31" s="60">
        <f t="shared" si="50"/>
        <v>-100</v>
      </c>
      <c r="BE31" s="29">
        <v>0</v>
      </c>
      <c r="BF31" s="29">
        <v>14</v>
      </c>
      <c r="BG31" s="60">
        <f t="shared" si="51"/>
        <v>-100</v>
      </c>
      <c r="BH31" s="29">
        <v>0</v>
      </c>
      <c r="BI31" s="29">
        <v>109</v>
      </c>
      <c r="BJ31" s="60">
        <f t="shared" si="85"/>
        <v>-100</v>
      </c>
      <c r="BK31" s="29">
        <v>0</v>
      </c>
      <c r="BL31" s="29">
        <v>4018</v>
      </c>
      <c r="BM31" s="60">
        <f t="shared" si="86"/>
        <v>-100</v>
      </c>
      <c r="BN31" s="29">
        <v>0</v>
      </c>
      <c r="BO31" s="29">
        <v>671</v>
      </c>
      <c r="BP31" s="60">
        <f t="shared" si="87"/>
        <v>-100</v>
      </c>
      <c r="BQ31" s="29">
        <v>0</v>
      </c>
      <c r="BR31" s="29">
        <v>266</v>
      </c>
      <c r="BS31" s="60">
        <f t="shared" si="55"/>
        <v>-100</v>
      </c>
      <c r="BT31" s="29">
        <v>0</v>
      </c>
      <c r="BU31" s="29">
        <v>122</v>
      </c>
      <c r="BV31" s="60">
        <f t="shared" si="56"/>
        <v>-100</v>
      </c>
      <c r="BW31" s="29">
        <v>0</v>
      </c>
      <c r="BX31" s="29">
        <v>639</v>
      </c>
      <c r="BY31" s="60">
        <f t="shared" si="88"/>
        <v>-100</v>
      </c>
      <c r="BZ31" s="29">
        <v>0</v>
      </c>
      <c r="CA31" s="29">
        <v>453</v>
      </c>
      <c r="CB31" s="60">
        <f t="shared" si="89"/>
        <v>-100</v>
      </c>
      <c r="CC31" s="29">
        <v>0</v>
      </c>
      <c r="CD31" s="29">
        <v>500</v>
      </c>
      <c r="CE31" s="60">
        <f t="shared" si="90"/>
        <v>-100</v>
      </c>
      <c r="CF31" s="29">
        <v>0</v>
      </c>
      <c r="CG31" s="29">
        <v>604</v>
      </c>
      <c r="CH31" s="60">
        <f t="shared" si="91"/>
        <v>-100</v>
      </c>
      <c r="CI31" s="29">
        <v>0</v>
      </c>
      <c r="CJ31" s="29">
        <v>316</v>
      </c>
      <c r="CK31" s="60">
        <f t="shared" si="61"/>
        <v>-100</v>
      </c>
      <c r="CL31" s="29">
        <v>0</v>
      </c>
      <c r="CM31" s="29">
        <v>101</v>
      </c>
      <c r="CN31" s="60">
        <f t="shared" si="62"/>
        <v>-100</v>
      </c>
      <c r="CO31" s="29">
        <v>0</v>
      </c>
      <c r="CP31" s="29">
        <v>100</v>
      </c>
      <c r="CQ31" s="60">
        <f t="shared" si="63"/>
        <v>-100</v>
      </c>
      <c r="CR31" s="29">
        <v>0</v>
      </c>
      <c r="CS31" s="29">
        <v>141</v>
      </c>
      <c r="CT31" s="60">
        <f t="shared" si="92"/>
        <v>-100</v>
      </c>
      <c r="CU31" s="29">
        <v>0</v>
      </c>
      <c r="CV31" s="29">
        <v>50</v>
      </c>
      <c r="CW31" s="60">
        <f t="shared" si="65"/>
        <v>-100</v>
      </c>
      <c r="CX31" s="29">
        <v>0</v>
      </c>
      <c r="CY31" s="29">
        <v>631</v>
      </c>
      <c r="CZ31" s="60">
        <f t="shared" si="93"/>
        <v>-100</v>
      </c>
      <c r="DA31" s="29">
        <v>0</v>
      </c>
      <c r="DB31" s="29">
        <v>297</v>
      </c>
      <c r="DC31" s="60">
        <f t="shared" si="67"/>
        <v>-100</v>
      </c>
      <c r="DD31" s="29">
        <v>0</v>
      </c>
      <c r="DE31" s="29">
        <v>3404</v>
      </c>
      <c r="DF31" s="60">
        <f t="shared" si="68"/>
        <v>-100</v>
      </c>
    </row>
    <row r="32" spans="1:110" ht="14.15" customHeight="1">
      <c r="A32" s="81"/>
      <c r="B32" s="30">
        <v>29</v>
      </c>
      <c r="C32" s="29">
        <v>0</v>
      </c>
      <c r="D32" s="29">
        <v>48261</v>
      </c>
      <c r="E32" s="60">
        <f t="shared" ref="E32:E33" si="94">IFERROR((C32/D32-1)*100,"")</f>
        <v>-100</v>
      </c>
      <c r="F32" s="29">
        <v>0</v>
      </c>
      <c r="G32" s="29">
        <v>9756</v>
      </c>
      <c r="H32" s="60">
        <f t="shared" ref="H32:H33" si="95">IFERROR((F32/G32-1)*100,"")</f>
        <v>-100</v>
      </c>
      <c r="I32" s="29">
        <v>0</v>
      </c>
      <c r="J32" s="29">
        <v>9585</v>
      </c>
      <c r="K32" s="60">
        <f t="shared" ref="K32:K33" si="96">IFERROR((I32/J32-1)*100,"")</f>
        <v>-100</v>
      </c>
      <c r="L32" s="29">
        <v>0</v>
      </c>
      <c r="M32" s="29">
        <v>4167</v>
      </c>
      <c r="N32" s="60">
        <f t="shared" ref="N32:N33" si="97">IFERROR((L32/M32-1)*100,"")</f>
        <v>-100</v>
      </c>
      <c r="O32" s="29">
        <v>0</v>
      </c>
      <c r="P32" s="29">
        <v>1118</v>
      </c>
      <c r="Q32" s="60">
        <f t="shared" ref="Q32:Q33" si="98">IFERROR((O32/P32-1)*100,"")</f>
        <v>-100</v>
      </c>
      <c r="R32" s="29">
        <v>0</v>
      </c>
      <c r="S32" s="29">
        <v>1076</v>
      </c>
      <c r="T32" s="60">
        <f t="shared" ref="T32:T33" si="99">IFERROR((R32/S32-1)*100,"")</f>
        <v>-100</v>
      </c>
      <c r="U32" s="29">
        <v>0</v>
      </c>
      <c r="V32" s="29">
        <v>1732</v>
      </c>
      <c r="W32" s="60">
        <f t="shared" ref="W32:W33" si="100">IFERROR((U32/V32-1)*100,"")</f>
        <v>-100</v>
      </c>
      <c r="X32" s="29">
        <v>0</v>
      </c>
      <c r="Y32" s="29">
        <v>3062</v>
      </c>
      <c r="Z32" s="60">
        <f t="shared" ref="Z32:Z33" si="101">IFERROR((X32/Y32-1)*100,"")</f>
        <v>-100</v>
      </c>
      <c r="AA32" s="29">
        <v>0</v>
      </c>
      <c r="AB32" s="29">
        <v>1121</v>
      </c>
      <c r="AC32" s="60">
        <f t="shared" ref="AC32:AC33" si="102">IFERROR((AA32/AB32-1)*100,"")</f>
        <v>-100</v>
      </c>
      <c r="AD32" s="29">
        <v>0</v>
      </c>
      <c r="AE32" s="29">
        <v>1273</v>
      </c>
      <c r="AF32" s="60">
        <f t="shared" ref="AF32:AF33" si="103">IFERROR((AD32/AE32-1)*100,"")</f>
        <v>-100</v>
      </c>
      <c r="AG32" s="29">
        <v>0</v>
      </c>
      <c r="AH32" s="29">
        <v>1571</v>
      </c>
      <c r="AI32" s="60">
        <f t="shared" ref="AI32:AI33" si="104">IFERROR((AG32/AH32-1)*100,"")</f>
        <v>-100</v>
      </c>
      <c r="AJ32" s="29">
        <v>0</v>
      </c>
      <c r="AK32" s="29">
        <v>457</v>
      </c>
      <c r="AL32" s="60">
        <f t="shared" ref="AL32:AL33" si="105">IFERROR((AJ32/AK32-1)*100,"")</f>
        <v>-100</v>
      </c>
      <c r="AM32" s="29">
        <v>0</v>
      </c>
      <c r="AN32" s="29">
        <v>239</v>
      </c>
      <c r="AO32" s="60">
        <f t="shared" ref="AO32:AO33" si="106">IFERROR((AM32/AN32-1)*100,"")</f>
        <v>-100</v>
      </c>
      <c r="AP32" s="29">
        <v>0</v>
      </c>
      <c r="AQ32" s="29">
        <v>164</v>
      </c>
      <c r="AR32" s="60">
        <f t="shared" ref="AR32:AR33" si="107">IFERROR((AP32/AQ32-1)*100,"")</f>
        <v>-100</v>
      </c>
      <c r="AS32" s="29">
        <v>0</v>
      </c>
      <c r="AT32" s="29">
        <v>136</v>
      </c>
      <c r="AU32" s="60">
        <f t="shared" ref="AU32:AU33" si="108">IFERROR((AS32/AT32-1)*100,"")</f>
        <v>-100</v>
      </c>
      <c r="AV32" s="29">
        <v>0</v>
      </c>
      <c r="AW32" s="29">
        <v>132</v>
      </c>
      <c r="AX32" s="60">
        <f t="shared" ref="AX32:AX33" si="109">IFERROR((AV32/AW32-1)*100,"")</f>
        <v>-100</v>
      </c>
      <c r="AY32" s="29">
        <v>0</v>
      </c>
      <c r="AZ32" s="29">
        <v>37</v>
      </c>
      <c r="BA32" s="60">
        <f t="shared" ref="BA32:BA33" si="110">IFERROR((AY32/AZ32-1)*100,"")</f>
        <v>-100</v>
      </c>
      <c r="BB32" s="29">
        <v>0</v>
      </c>
      <c r="BC32" s="29">
        <v>61</v>
      </c>
      <c r="BD32" s="60">
        <f t="shared" ref="BD32:BD33" si="111">IFERROR((BB32/BC32-1)*100,"")</f>
        <v>-100</v>
      </c>
      <c r="BE32" s="29">
        <v>0</v>
      </c>
      <c r="BF32" s="29">
        <v>6</v>
      </c>
      <c r="BG32" s="60">
        <f t="shared" ref="BG32:BG33" si="112">IFERROR((BE32/BF32-1)*100,"")</f>
        <v>-100</v>
      </c>
      <c r="BH32" s="29">
        <v>0</v>
      </c>
      <c r="BI32" s="29">
        <v>98</v>
      </c>
      <c r="BJ32" s="60">
        <f t="shared" ref="BJ32:BJ33" si="113">IFERROR((BH32/BI32-1)*100,"")</f>
        <v>-100</v>
      </c>
      <c r="BK32" s="29">
        <v>0</v>
      </c>
      <c r="BL32" s="29">
        <v>4349</v>
      </c>
      <c r="BM32" s="60">
        <f t="shared" ref="BM32:BM33" si="114">IFERROR((BK32/BL32-1)*100,"")</f>
        <v>-100</v>
      </c>
      <c r="BN32" s="29">
        <v>0</v>
      </c>
      <c r="BO32" s="29">
        <v>749</v>
      </c>
      <c r="BP32" s="60">
        <f t="shared" ref="BP32:BP33" si="115">IFERROR((BN32/BO32-1)*100,"")</f>
        <v>-100</v>
      </c>
      <c r="BQ32" s="29">
        <v>0</v>
      </c>
      <c r="BR32" s="29">
        <v>385</v>
      </c>
      <c r="BS32" s="60">
        <f t="shared" ref="BS32:BS33" si="116">IFERROR((BQ32/BR32-1)*100,"")</f>
        <v>-100</v>
      </c>
      <c r="BT32" s="29">
        <v>0</v>
      </c>
      <c r="BU32" s="29">
        <v>92</v>
      </c>
      <c r="BV32" s="60">
        <f t="shared" ref="BV32:BV33" si="117">IFERROR((BT32/BU32-1)*100,"")</f>
        <v>-100</v>
      </c>
      <c r="BW32" s="29">
        <v>0</v>
      </c>
      <c r="BX32" s="29">
        <v>459</v>
      </c>
      <c r="BY32" s="60">
        <f t="shared" ref="BY32:BY33" si="118">IFERROR((BW32/BX32-1)*100,"")</f>
        <v>-100</v>
      </c>
      <c r="BZ32" s="29">
        <v>0</v>
      </c>
      <c r="CA32" s="29">
        <v>504</v>
      </c>
      <c r="CB32" s="60">
        <f t="shared" ref="CB32:CB33" si="119">IFERROR((BZ32/CA32-1)*100,"")</f>
        <v>-100</v>
      </c>
      <c r="CC32" s="29">
        <v>0</v>
      </c>
      <c r="CD32" s="29">
        <v>672</v>
      </c>
      <c r="CE32" s="60">
        <f t="shared" ref="CE32:CE33" si="120">IFERROR((CC32/CD32-1)*100,"")</f>
        <v>-100</v>
      </c>
      <c r="CF32" s="29">
        <v>0</v>
      </c>
      <c r="CG32" s="29">
        <v>672</v>
      </c>
      <c r="CH32" s="60">
        <f t="shared" ref="CH32:CH33" si="121">IFERROR((CF32/CG32-1)*100,"")</f>
        <v>-100</v>
      </c>
      <c r="CI32" s="29">
        <v>0</v>
      </c>
      <c r="CJ32" s="29">
        <v>193</v>
      </c>
      <c r="CK32" s="60">
        <f t="shared" ref="CK32:CK33" si="122">IFERROR((CI32/CJ32-1)*100,"")</f>
        <v>-100</v>
      </c>
      <c r="CL32" s="29">
        <v>0</v>
      </c>
      <c r="CM32" s="29">
        <v>95</v>
      </c>
      <c r="CN32" s="60">
        <f t="shared" ref="CN32:CN33" si="123">IFERROR((CL32/CM32-1)*100,"")</f>
        <v>-100</v>
      </c>
      <c r="CO32" s="29">
        <v>0</v>
      </c>
      <c r="CP32" s="29">
        <v>62</v>
      </c>
      <c r="CQ32" s="60">
        <f t="shared" ref="CQ32:CQ33" si="124">IFERROR((CO32/CP32-1)*100,"")</f>
        <v>-100</v>
      </c>
      <c r="CR32" s="29">
        <v>0</v>
      </c>
      <c r="CS32" s="29">
        <v>111</v>
      </c>
      <c r="CT32" s="60">
        <f t="shared" ref="CT32:CT33" si="125">IFERROR((CR32/CS32-1)*100,"")</f>
        <v>-100</v>
      </c>
      <c r="CU32" s="29">
        <v>0</v>
      </c>
      <c r="CV32" s="29">
        <v>77</v>
      </c>
      <c r="CW32" s="60">
        <f t="shared" ref="CW32:CW33" si="126">IFERROR((CU32/CV32-1)*100,"")</f>
        <v>-100</v>
      </c>
      <c r="CX32" s="29">
        <v>0</v>
      </c>
      <c r="CY32" s="29">
        <v>1080</v>
      </c>
      <c r="CZ32" s="60">
        <f t="shared" ref="CZ32:CZ33" si="127">IFERROR((CX32/CY32-1)*100,"")</f>
        <v>-100</v>
      </c>
      <c r="DA32" s="29">
        <v>0</v>
      </c>
      <c r="DB32" s="29">
        <v>221</v>
      </c>
      <c r="DC32" s="60">
        <f t="shared" ref="DC32:DC33" si="128">IFERROR((DA32/DB32-1)*100,"")</f>
        <v>-100</v>
      </c>
      <c r="DD32" s="29">
        <v>0</v>
      </c>
      <c r="DE32" s="29">
        <v>2853</v>
      </c>
      <c r="DF32" s="60">
        <f t="shared" ref="DF32:DF33" si="129">IFERROR((DD32/DE32-1)*100,"")</f>
        <v>-100</v>
      </c>
    </row>
    <row r="33" spans="1:110" ht="14.15" customHeight="1">
      <c r="A33" s="81"/>
      <c r="B33" s="30">
        <v>30</v>
      </c>
      <c r="C33" s="29">
        <v>0</v>
      </c>
      <c r="D33" s="29">
        <v>45136</v>
      </c>
      <c r="E33" s="60">
        <f t="shared" si="94"/>
        <v>-100</v>
      </c>
      <c r="F33" s="29">
        <v>0</v>
      </c>
      <c r="G33" s="29">
        <v>8611</v>
      </c>
      <c r="H33" s="60">
        <f t="shared" si="95"/>
        <v>-100</v>
      </c>
      <c r="I33" s="29">
        <v>0</v>
      </c>
      <c r="J33" s="29">
        <v>8495</v>
      </c>
      <c r="K33" s="60">
        <f t="shared" si="96"/>
        <v>-100</v>
      </c>
      <c r="L33" s="29">
        <v>0</v>
      </c>
      <c r="M33" s="29">
        <v>5281</v>
      </c>
      <c r="N33" s="60">
        <f t="shared" si="97"/>
        <v>-100</v>
      </c>
      <c r="O33" s="29">
        <v>0</v>
      </c>
      <c r="P33" s="29">
        <v>1200</v>
      </c>
      <c r="Q33" s="60">
        <f t="shared" si="98"/>
        <v>-100</v>
      </c>
      <c r="R33" s="29">
        <v>0</v>
      </c>
      <c r="S33" s="29">
        <v>1136</v>
      </c>
      <c r="T33" s="60">
        <f t="shared" si="99"/>
        <v>-100</v>
      </c>
      <c r="U33" s="29">
        <v>0</v>
      </c>
      <c r="V33" s="29">
        <v>2220</v>
      </c>
      <c r="W33" s="60">
        <f t="shared" si="100"/>
        <v>-100</v>
      </c>
      <c r="X33" s="29">
        <v>0</v>
      </c>
      <c r="Y33" s="29">
        <v>2828</v>
      </c>
      <c r="Z33" s="60">
        <f t="shared" si="101"/>
        <v>-100</v>
      </c>
      <c r="AA33" s="29">
        <v>0</v>
      </c>
      <c r="AB33" s="29">
        <v>1715</v>
      </c>
      <c r="AC33" s="60">
        <f t="shared" si="102"/>
        <v>-100</v>
      </c>
      <c r="AD33" s="29">
        <v>0</v>
      </c>
      <c r="AE33" s="29">
        <v>873</v>
      </c>
      <c r="AF33" s="60">
        <f t="shared" si="103"/>
        <v>-100</v>
      </c>
      <c r="AG33" s="29">
        <v>0</v>
      </c>
      <c r="AH33" s="29">
        <v>1833</v>
      </c>
      <c r="AI33" s="60">
        <f t="shared" si="104"/>
        <v>-100</v>
      </c>
      <c r="AJ33" s="29">
        <v>0</v>
      </c>
      <c r="AK33" s="29">
        <v>199</v>
      </c>
      <c r="AL33" s="60">
        <f t="shared" si="105"/>
        <v>-100</v>
      </c>
      <c r="AM33" s="29">
        <v>0</v>
      </c>
      <c r="AN33" s="29">
        <v>492</v>
      </c>
      <c r="AO33" s="60">
        <f t="shared" si="106"/>
        <v>-100</v>
      </c>
      <c r="AP33" s="29">
        <v>0</v>
      </c>
      <c r="AQ33" s="29">
        <v>95</v>
      </c>
      <c r="AR33" s="60">
        <f t="shared" si="107"/>
        <v>-100</v>
      </c>
      <c r="AS33" s="29">
        <v>0</v>
      </c>
      <c r="AT33" s="29">
        <v>161</v>
      </c>
      <c r="AU33" s="60">
        <f t="shared" si="108"/>
        <v>-100</v>
      </c>
      <c r="AV33" s="29">
        <v>0</v>
      </c>
      <c r="AW33" s="29">
        <v>100</v>
      </c>
      <c r="AX33" s="60">
        <f t="shared" si="109"/>
        <v>-100</v>
      </c>
      <c r="AY33" s="29">
        <v>0</v>
      </c>
      <c r="AZ33" s="29">
        <v>28</v>
      </c>
      <c r="BA33" s="60">
        <f t="shared" si="110"/>
        <v>-100</v>
      </c>
      <c r="BB33" s="29">
        <v>0</v>
      </c>
      <c r="BC33" s="29">
        <v>56</v>
      </c>
      <c r="BD33" s="60">
        <f t="shared" si="111"/>
        <v>-100</v>
      </c>
      <c r="BE33" s="29">
        <v>0</v>
      </c>
      <c r="BF33" s="29">
        <v>0</v>
      </c>
      <c r="BG33" s="60" t="str">
        <f t="shared" si="112"/>
        <v/>
      </c>
      <c r="BH33" s="29">
        <v>0</v>
      </c>
      <c r="BI33" s="29">
        <v>110</v>
      </c>
      <c r="BJ33" s="60">
        <f t="shared" si="113"/>
        <v>-100</v>
      </c>
      <c r="BK33" s="29">
        <v>0</v>
      </c>
      <c r="BL33" s="29">
        <v>3266</v>
      </c>
      <c r="BM33" s="60">
        <f t="shared" si="114"/>
        <v>-100</v>
      </c>
      <c r="BN33" s="29">
        <v>0</v>
      </c>
      <c r="BO33" s="29">
        <v>638</v>
      </c>
      <c r="BP33" s="60">
        <f t="shared" si="115"/>
        <v>-100</v>
      </c>
      <c r="BQ33" s="29">
        <v>0</v>
      </c>
      <c r="BR33" s="29">
        <v>291</v>
      </c>
      <c r="BS33" s="60">
        <f t="shared" si="116"/>
        <v>-100</v>
      </c>
      <c r="BT33" s="29">
        <v>0</v>
      </c>
      <c r="BU33" s="29">
        <v>97</v>
      </c>
      <c r="BV33" s="60">
        <f t="shared" si="117"/>
        <v>-100</v>
      </c>
      <c r="BW33" s="29">
        <v>0</v>
      </c>
      <c r="BX33" s="29">
        <v>716</v>
      </c>
      <c r="BY33" s="60">
        <f t="shared" si="118"/>
        <v>-100</v>
      </c>
      <c r="BZ33" s="29">
        <v>0</v>
      </c>
      <c r="CA33" s="29">
        <v>329</v>
      </c>
      <c r="CB33" s="60">
        <f t="shared" si="119"/>
        <v>-100</v>
      </c>
      <c r="CC33" s="29">
        <v>0</v>
      </c>
      <c r="CD33" s="29">
        <v>312</v>
      </c>
      <c r="CE33" s="60">
        <f t="shared" si="120"/>
        <v>-100</v>
      </c>
      <c r="CF33" s="29">
        <v>0</v>
      </c>
      <c r="CG33" s="29">
        <v>453</v>
      </c>
      <c r="CH33" s="60">
        <f t="shared" si="121"/>
        <v>-100</v>
      </c>
      <c r="CI33" s="29">
        <v>0</v>
      </c>
      <c r="CJ33" s="29">
        <v>192</v>
      </c>
      <c r="CK33" s="60">
        <f t="shared" si="122"/>
        <v>-100</v>
      </c>
      <c r="CL33" s="29">
        <v>0</v>
      </c>
      <c r="CM33" s="29">
        <v>123</v>
      </c>
      <c r="CN33" s="60">
        <f t="shared" si="123"/>
        <v>-100</v>
      </c>
      <c r="CO33" s="29">
        <v>0</v>
      </c>
      <c r="CP33" s="29">
        <v>77</v>
      </c>
      <c r="CQ33" s="60">
        <f t="shared" si="124"/>
        <v>-100</v>
      </c>
      <c r="CR33" s="29">
        <v>0</v>
      </c>
      <c r="CS33" s="29">
        <v>125</v>
      </c>
      <c r="CT33" s="60">
        <f t="shared" si="125"/>
        <v>-100</v>
      </c>
      <c r="CU33" s="29">
        <v>0</v>
      </c>
      <c r="CV33" s="29">
        <v>53</v>
      </c>
      <c r="CW33" s="60">
        <f t="shared" si="126"/>
        <v>-100</v>
      </c>
      <c r="CX33" s="29">
        <v>0</v>
      </c>
      <c r="CY33" s="29">
        <v>439</v>
      </c>
      <c r="CZ33" s="60">
        <f t="shared" si="127"/>
        <v>-100</v>
      </c>
      <c r="DA33" s="29">
        <v>0</v>
      </c>
      <c r="DB33" s="29">
        <v>97</v>
      </c>
      <c r="DC33" s="60">
        <f t="shared" si="128"/>
        <v>-100</v>
      </c>
      <c r="DD33" s="29">
        <v>0</v>
      </c>
      <c r="DE33" s="29">
        <v>2579</v>
      </c>
      <c r="DF33" s="60">
        <f t="shared" si="129"/>
        <v>-100</v>
      </c>
    </row>
    <row r="34" spans="1:110" ht="14.15" customHeight="1">
      <c r="A34" s="82"/>
      <c r="B34" s="30"/>
      <c r="C34" s="29"/>
      <c r="D34" s="29"/>
      <c r="E34" s="60"/>
      <c r="F34" s="29"/>
      <c r="G34" s="29"/>
      <c r="H34" s="60"/>
      <c r="I34" s="29"/>
      <c r="J34" s="29"/>
      <c r="K34" s="60"/>
      <c r="L34" s="29"/>
      <c r="M34" s="29"/>
      <c r="N34" s="60"/>
      <c r="O34" s="29"/>
      <c r="P34" s="29"/>
      <c r="Q34" s="60"/>
      <c r="R34" s="29"/>
      <c r="S34" s="29"/>
      <c r="T34" s="60"/>
      <c r="U34" s="29"/>
      <c r="V34" s="29"/>
      <c r="W34" s="60"/>
      <c r="X34" s="29"/>
      <c r="Y34" s="29"/>
      <c r="Z34" s="60"/>
      <c r="AA34" s="29"/>
      <c r="AB34" s="29"/>
      <c r="AC34" s="60"/>
      <c r="AD34" s="29"/>
      <c r="AE34" s="29"/>
      <c r="AF34" s="60"/>
      <c r="AG34" s="29"/>
      <c r="AH34" s="29"/>
      <c r="AI34" s="60"/>
      <c r="AJ34" s="29"/>
      <c r="AK34" s="29"/>
      <c r="AL34" s="60"/>
      <c r="AM34" s="29"/>
      <c r="AN34" s="29"/>
      <c r="AO34" s="60"/>
      <c r="AP34" s="29"/>
      <c r="AQ34" s="29"/>
      <c r="AR34" s="60"/>
      <c r="AS34" s="29"/>
      <c r="AT34" s="29"/>
      <c r="AU34" s="60"/>
      <c r="AV34" s="29"/>
      <c r="AW34" s="29"/>
      <c r="AX34" s="60"/>
      <c r="AY34" s="29"/>
      <c r="AZ34" s="29"/>
      <c r="BA34" s="60"/>
      <c r="BB34" s="29"/>
      <c r="BC34" s="29"/>
      <c r="BD34" s="60"/>
      <c r="BE34" s="29"/>
      <c r="BF34" s="29"/>
      <c r="BG34" s="60"/>
      <c r="BH34" s="29"/>
      <c r="BI34" s="29"/>
      <c r="BJ34" s="60"/>
      <c r="BK34" s="29"/>
      <c r="BL34" s="29"/>
      <c r="BM34" s="60"/>
      <c r="BN34" s="29"/>
      <c r="BO34" s="29"/>
      <c r="BP34" s="60"/>
      <c r="BQ34" s="29"/>
      <c r="BR34" s="29"/>
      <c r="BS34" s="60"/>
      <c r="BT34" s="29"/>
      <c r="BU34" s="29"/>
      <c r="BV34" s="60"/>
      <c r="BW34" s="29"/>
      <c r="BX34" s="29"/>
      <c r="BY34" s="60"/>
      <c r="BZ34" s="29"/>
      <c r="CA34" s="29"/>
      <c r="CB34" s="60"/>
      <c r="CC34" s="29"/>
      <c r="CD34" s="29"/>
      <c r="CE34" s="60"/>
      <c r="CF34" s="29"/>
      <c r="CG34" s="29"/>
      <c r="CH34" s="60"/>
      <c r="CI34" s="29"/>
      <c r="CJ34" s="29"/>
      <c r="CK34" s="60"/>
      <c r="CL34" s="29"/>
      <c r="CM34" s="29"/>
      <c r="CN34" s="60"/>
      <c r="CO34" s="29"/>
      <c r="CP34" s="29"/>
      <c r="CQ34" s="60"/>
      <c r="CR34" s="29"/>
      <c r="CS34" s="29"/>
      <c r="CT34" s="60"/>
      <c r="CU34" s="29"/>
      <c r="CV34" s="29"/>
      <c r="CW34" s="60"/>
      <c r="CX34" s="29"/>
      <c r="CY34" s="29"/>
      <c r="CZ34" s="60"/>
      <c r="DA34" s="29"/>
      <c r="DB34" s="29"/>
      <c r="DC34" s="60"/>
      <c r="DD34" s="29"/>
      <c r="DE34" s="29"/>
      <c r="DF34" s="60"/>
    </row>
    <row r="35" spans="1:110" s="31" customFormat="1" ht="14.15" customHeight="1">
      <c r="A35" s="76" t="s">
        <v>44</v>
      </c>
      <c r="B35" s="77"/>
      <c r="C35" s="35">
        <f>SUM(C4:C34)</f>
        <v>1444316</v>
      </c>
      <c r="D35" s="36">
        <f>SUM(D4:D34)</f>
        <v>1510889</v>
      </c>
      <c r="E35" s="61">
        <f>IFERROR((C35/D35-1)*100,"")</f>
        <v>-4.4062138251056204</v>
      </c>
      <c r="F35" s="35">
        <f>SUM(F4:F34)</f>
        <v>433007</v>
      </c>
      <c r="G35" s="36">
        <f>SUM(G4:G34)</f>
        <v>392295</v>
      </c>
      <c r="H35" s="61">
        <f>IFERROR((F35/G35-1)*100,"")</f>
        <v>10.377904383181026</v>
      </c>
      <c r="I35" s="35">
        <f>SUM(I4:I34)</f>
        <v>246724</v>
      </c>
      <c r="J35" s="36">
        <f>SUM(J4:J34)</f>
        <v>313371</v>
      </c>
      <c r="K35" s="61">
        <f>IFERROR((I35/J35-1)*100,"")</f>
        <v>-21.267762492381237</v>
      </c>
      <c r="L35" s="35">
        <f>SUM(L4:L34)</f>
        <v>132841</v>
      </c>
      <c r="M35" s="36">
        <f>SUM(M4:M34)</f>
        <v>131697</v>
      </c>
      <c r="N35" s="61">
        <f>IFERROR((L35/M35-1)*100,"")</f>
        <v>0.86866063767587764</v>
      </c>
      <c r="O35" s="35">
        <f>SUM(O4:O34)</f>
        <v>34528</v>
      </c>
      <c r="P35" s="36">
        <f>SUM(P4:P34)</f>
        <v>50171</v>
      </c>
      <c r="Q35" s="61">
        <f>IFERROR((O35/P35-1)*100,"")</f>
        <v>-31.179366566343102</v>
      </c>
      <c r="R35" s="35">
        <f>SUM(R4:R34)</f>
        <v>32327</v>
      </c>
      <c r="S35" s="36">
        <f>SUM(S4:S34)</f>
        <v>37005</v>
      </c>
      <c r="T35" s="61">
        <f>IFERROR((R35/S35-1)*100,"")</f>
        <v>-12.641534927712472</v>
      </c>
      <c r="U35" s="35">
        <f>SUM(U4:U34)</f>
        <v>42115</v>
      </c>
      <c r="V35" s="36">
        <f>SUM(V4:V34)</f>
        <v>46282</v>
      </c>
      <c r="W35" s="61">
        <f>IFERROR((U35/V35-1)*100,"")</f>
        <v>-9.0035002808867333</v>
      </c>
      <c r="X35" s="35">
        <f>SUM(X4:X34)</f>
        <v>45659</v>
      </c>
      <c r="Y35" s="36">
        <f>SUM(Y4:Y34)</f>
        <v>42694</v>
      </c>
      <c r="Z35" s="61">
        <f>IFERROR((X35/Y35-1)*100,"")</f>
        <v>6.9447697568745026</v>
      </c>
      <c r="AA35" s="35">
        <f>SUM(AA4:AA34)</f>
        <v>25413</v>
      </c>
      <c r="AB35" s="36">
        <f>SUM(AB4:AB34)</f>
        <v>33646</v>
      </c>
      <c r="AC35" s="61">
        <f>IFERROR((AA35/AB35-1)*100,"")</f>
        <v>-24.469476312191642</v>
      </c>
      <c r="AD35" s="35">
        <f>SUM(AD4:AD34)</f>
        <v>24583</v>
      </c>
      <c r="AE35" s="36">
        <f>SUM(AE4:AE34)</f>
        <v>25245</v>
      </c>
      <c r="AF35" s="61">
        <f>IFERROR((AD35/AE35-1)*100,"")</f>
        <v>-2.6223014458308547</v>
      </c>
      <c r="AG35" s="35">
        <f>SUM(AG4:AG34)</f>
        <v>31392</v>
      </c>
      <c r="AH35" s="36">
        <f>SUM(AH4:AH34)</f>
        <v>37457</v>
      </c>
      <c r="AI35" s="61">
        <f>IFERROR((AG35/AH35-1)*100,"")</f>
        <v>-16.191900045385378</v>
      </c>
      <c r="AJ35" s="35">
        <f>SUM(AJ4:AJ34)</f>
        <v>13180</v>
      </c>
      <c r="AK35" s="36">
        <f>SUM(AK4:AK34)</f>
        <v>10265</v>
      </c>
      <c r="AL35" s="61">
        <f>IFERROR((AJ35/AK35-1)*100,"")</f>
        <v>28.397467121285924</v>
      </c>
      <c r="AM35" s="35">
        <f>SUM(AM4:AM34)</f>
        <v>12809</v>
      </c>
      <c r="AN35" s="36">
        <f>SUM(AN4:AN34)</f>
        <v>12696</v>
      </c>
      <c r="AO35" s="61">
        <f>IFERROR((AM35/AN35-1)*100,"")</f>
        <v>0.89004410838058323</v>
      </c>
      <c r="AP35" s="35">
        <f>SUM(AP4:AP34)</f>
        <v>5838</v>
      </c>
      <c r="AQ35" s="36">
        <f>SUM(AQ4:AQ34)</f>
        <v>4843</v>
      </c>
      <c r="AR35" s="61">
        <f>IFERROR((AP35/AQ35-1)*100,"")</f>
        <v>20.545116663225272</v>
      </c>
      <c r="AS35" s="35">
        <f>SUM(AS4:AS34)</f>
        <v>4982</v>
      </c>
      <c r="AT35" s="36">
        <f>SUM(AT4:AT34)</f>
        <v>4847</v>
      </c>
      <c r="AU35" s="61">
        <f>IFERROR((AS35/AT35-1)*100,"")</f>
        <v>2.7852279760676613</v>
      </c>
      <c r="AV35" s="35">
        <f>SUM(AV4:AV34)</f>
        <v>3427</v>
      </c>
      <c r="AW35" s="36">
        <f>SUM(AW4:AW34)</f>
        <v>3662</v>
      </c>
      <c r="AX35" s="61">
        <f>IFERROR((AV35/AW35-1)*100,"")</f>
        <v>-6.4172583287820828</v>
      </c>
      <c r="AY35" s="35">
        <f>SUM(AY4:AY34)</f>
        <v>778</v>
      </c>
      <c r="AZ35" s="36">
        <f>SUM(AZ4:AZ34)</f>
        <v>795</v>
      </c>
      <c r="BA35" s="61">
        <f>IFERROR((AY35/AZ35-1)*100,"")</f>
        <v>-2.1383647798742134</v>
      </c>
      <c r="BB35" s="35">
        <f>SUM(BB4:BB34)</f>
        <v>1896</v>
      </c>
      <c r="BC35" s="36">
        <f>SUM(BC4:BC34)</f>
        <v>1782</v>
      </c>
      <c r="BD35" s="61">
        <f>IFERROR((BB35/BC35-1)*100,"")</f>
        <v>6.3973063973064015</v>
      </c>
      <c r="BE35" s="35">
        <f>SUM(BE4:BE34)</f>
        <v>199</v>
      </c>
      <c r="BF35" s="36">
        <f>SUM(BF4:BF34)</f>
        <v>255</v>
      </c>
      <c r="BG35" s="61">
        <f>IFERROR((BE35/BF35-1)*100,"")</f>
        <v>-21.96078431372549</v>
      </c>
      <c r="BH35" s="35">
        <f>SUM(BH4:BH34)</f>
        <v>4234</v>
      </c>
      <c r="BI35" s="36">
        <f>SUM(BI4:BI34)</f>
        <v>3552</v>
      </c>
      <c r="BJ35" s="61">
        <f>IFERROR((BH35/BI35-1)*100,"")</f>
        <v>19.200450450450447</v>
      </c>
      <c r="BK35" s="35">
        <f>SUM(BK4:BK34)</f>
        <v>121841</v>
      </c>
      <c r="BL35" s="36">
        <f>SUM(BL4:BL34)</f>
        <v>136451</v>
      </c>
      <c r="BM35" s="61">
        <f>IFERROR((BK35/BL35-1)*100,"")</f>
        <v>-10.70714029211951</v>
      </c>
      <c r="BN35" s="35">
        <f>SUM(BN4:BN34)</f>
        <v>25300</v>
      </c>
      <c r="BO35" s="36">
        <f>SUM(BO4:BO34)</f>
        <v>26624</v>
      </c>
      <c r="BP35" s="61">
        <f>IFERROR((BN35/BO35-1)*100,"")</f>
        <v>-4.9729567307692291</v>
      </c>
      <c r="BQ35" s="35">
        <f>SUM(BQ4:BQ34)</f>
        <v>7847</v>
      </c>
      <c r="BR35" s="36">
        <f>SUM(BR4:BR34)</f>
        <v>9310</v>
      </c>
      <c r="BS35" s="61">
        <f>IFERROR((BQ35/BR35-1)*100,"")</f>
        <v>-15.714285714285714</v>
      </c>
      <c r="BT35" s="35">
        <f>SUM(BT4:BT34)</f>
        <v>3965</v>
      </c>
      <c r="BU35" s="36">
        <f>SUM(BU4:BU34)</f>
        <v>3785</v>
      </c>
      <c r="BV35" s="61">
        <f>IFERROR((BT35/BU35-1)*100,"")</f>
        <v>4.7556142668428114</v>
      </c>
      <c r="BW35" s="35">
        <f>SUM(BW4:BW34)</f>
        <v>19773</v>
      </c>
      <c r="BX35" s="36">
        <f>SUM(BX4:BX34)</f>
        <v>17574</v>
      </c>
      <c r="BY35" s="61">
        <f>IFERROR((BW35/BX35-1)*100,"")</f>
        <v>12.512803004438378</v>
      </c>
      <c r="BZ35" s="35">
        <f>SUM(BZ4:BZ34)</f>
        <v>16545</v>
      </c>
      <c r="CA35" s="36">
        <f>SUM(CA4:CA34)</f>
        <v>15677</v>
      </c>
      <c r="CB35" s="61">
        <f>IFERROR((BZ35/CA35-1)*100,"")</f>
        <v>5.5367736174012805</v>
      </c>
      <c r="CC35" s="35">
        <f>SUM(CC4:CC34)</f>
        <v>16284</v>
      </c>
      <c r="CD35" s="36">
        <f>SUM(CD4:CD34)</f>
        <v>16415</v>
      </c>
      <c r="CE35" s="61">
        <f>IFERROR((CC35/CD35-1)*100,"")</f>
        <v>-0.79805056350898962</v>
      </c>
      <c r="CF35" s="35">
        <f>SUM(CF4:CF34)</f>
        <v>16734</v>
      </c>
      <c r="CG35" s="36">
        <f>SUM(CG4:CG34)</f>
        <v>17880</v>
      </c>
      <c r="CH35" s="61">
        <f>IFERROR((CF35/CG35-1)*100,"")</f>
        <v>-6.4093959731543642</v>
      </c>
      <c r="CI35" s="35">
        <f>SUM(CI4:CI34)</f>
        <v>6173</v>
      </c>
      <c r="CJ35" s="36">
        <f>SUM(CJ4:CJ34)</f>
        <v>6149</v>
      </c>
      <c r="CK35" s="61">
        <f>IFERROR((CI35/CJ35-1)*100,"")</f>
        <v>0.39030736705154556</v>
      </c>
      <c r="CL35" s="35">
        <f>SUM(CL4:CL34)</f>
        <v>4026</v>
      </c>
      <c r="CM35" s="36">
        <f>SUM(CM4:CM34)</f>
        <v>3616</v>
      </c>
      <c r="CN35" s="61">
        <f>IFERROR((CL35/CM35-1)*100,"")</f>
        <v>11.338495575221241</v>
      </c>
      <c r="CO35" s="35">
        <f>SUM(CO4:CO34)</f>
        <v>2507</v>
      </c>
      <c r="CP35" s="36">
        <f>SUM(CP4:CP34)</f>
        <v>2286</v>
      </c>
      <c r="CQ35" s="61">
        <f>IFERROR((CO35/CP35-1)*100,"")</f>
        <v>9.6675415573053378</v>
      </c>
      <c r="CR35" s="35">
        <f>SUM(CR4:CR34)</f>
        <v>4474</v>
      </c>
      <c r="CS35" s="36">
        <f>SUM(CS4:CS34)</f>
        <v>4765</v>
      </c>
      <c r="CT35" s="61">
        <f>IFERROR((CR35/CS35-1)*100,"")</f>
        <v>-6.1070304302203615</v>
      </c>
      <c r="CU35" s="35">
        <f>SUM(CU4:CU34)</f>
        <v>2020</v>
      </c>
      <c r="CV35" s="36">
        <f>SUM(CV4:CV34)</f>
        <v>2143</v>
      </c>
      <c r="CW35" s="61">
        <f>IFERROR((CU35/CV35-1)*100,"")</f>
        <v>-5.7396173588427413</v>
      </c>
      <c r="CX35" s="35">
        <f>SUM(CX4:CX34)</f>
        <v>21993</v>
      </c>
      <c r="CY35" s="36">
        <f>SUM(CY4:CY34)</f>
        <v>24567</v>
      </c>
      <c r="CZ35" s="61">
        <f>IFERROR((CX35/CY35-1)*100,"")</f>
        <v>-10.477469776529491</v>
      </c>
      <c r="DA35" s="35">
        <f>SUM(DA4:DA34)</f>
        <v>3427</v>
      </c>
      <c r="DB35" s="36">
        <f>SUM(DB4:DB34)</f>
        <v>4518</v>
      </c>
      <c r="DC35" s="61">
        <f>IFERROR((DA35/DB35-1)*100,"")</f>
        <v>-24.147853032315179</v>
      </c>
      <c r="DD35" s="35">
        <f>SUM(DD4:DD34)</f>
        <v>78348</v>
      </c>
      <c r="DE35" s="36">
        <f>SUM(DE4:DE34)</f>
        <v>69401</v>
      </c>
      <c r="DF35" s="61">
        <f>IFERROR((DD35/DE35-1)*100,"")</f>
        <v>12.891745075719374</v>
      </c>
    </row>
    <row r="36" spans="1:110" s="49" customFormat="1" ht="14.15" customHeight="1" thickBot="1">
      <c r="A36" s="78" t="s">
        <v>75</v>
      </c>
      <c r="B36" s="79"/>
      <c r="C36" s="48">
        <v>1706000</v>
      </c>
      <c r="D36" s="48">
        <v>1600263</v>
      </c>
      <c r="E36" s="62">
        <f>IFERROR((C36/D36-1)*100,"")</f>
        <v>6.6074763960674021</v>
      </c>
      <c r="F36" s="48">
        <v>496000</v>
      </c>
      <c r="G36" s="48">
        <v>392230</v>
      </c>
      <c r="H36" s="62">
        <f>IFERROR((F36/G36-1)*100,"")</f>
        <v>26.456415878438676</v>
      </c>
      <c r="I36" s="48">
        <v>288900</v>
      </c>
      <c r="J36" s="48">
        <v>323266</v>
      </c>
      <c r="K36" s="62">
        <f>IFERROR((I36/J36-1)*100,"")</f>
        <v>-10.630873645852024</v>
      </c>
      <c r="L36" s="48">
        <v>153500</v>
      </c>
      <c r="M36" s="48">
        <v>133433</v>
      </c>
      <c r="N36" s="62">
        <f>IFERROR((L36/M36-1)*100,"")</f>
        <v>15.039008341264903</v>
      </c>
      <c r="O36" s="48">
        <v>42000</v>
      </c>
      <c r="P36" s="48">
        <v>52439</v>
      </c>
      <c r="Q36" s="62">
        <f>IFERROR((O36/P36-1)*100,"")</f>
        <v>-19.906939491599761</v>
      </c>
      <c r="R36" s="48">
        <v>40400</v>
      </c>
      <c r="S36" s="48">
        <v>40167</v>
      </c>
      <c r="T36" s="62">
        <f>IFERROR((R36/S36-1)*100,"")</f>
        <v>0.58007817362510927</v>
      </c>
      <c r="U36" s="48">
        <v>51500</v>
      </c>
      <c r="V36" s="48">
        <v>48535</v>
      </c>
      <c r="W36" s="62">
        <f>IFERROR((U36/V36-1)*100,"")</f>
        <v>6.1089935098382675</v>
      </c>
      <c r="X36" s="48">
        <v>58100</v>
      </c>
      <c r="Y36" s="48">
        <v>58724</v>
      </c>
      <c r="Z36" s="62">
        <f>IFERROR((X36/Y36-1)*100,"")</f>
        <v>-1.0625979156733245</v>
      </c>
      <c r="AA36" s="48">
        <v>32500</v>
      </c>
      <c r="AB36" s="48">
        <v>37050</v>
      </c>
      <c r="AC36" s="62">
        <f>IFERROR((AA36/AB36-1)*100,"")</f>
        <v>-12.280701754385969</v>
      </c>
      <c r="AD36" s="48">
        <v>29700</v>
      </c>
      <c r="AE36" s="48">
        <v>34338</v>
      </c>
      <c r="AF36" s="62">
        <f>IFERROR((AD36/AE36-1)*100,"")</f>
        <v>-13.506901974488905</v>
      </c>
      <c r="AG36" s="48">
        <v>40000</v>
      </c>
      <c r="AH36" s="48">
        <v>40841</v>
      </c>
      <c r="AI36" s="62">
        <f>IFERROR((AG36/AH36-1)*100,"")</f>
        <v>-2.0592052104502878</v>
      </c>
      <c r="AJ36" s="48">
        <v>15800</v>
      </c>
      <c r="AK36" s="48">
        <v>16591</v>
      </c>
      <c r="AL36" s="62">
        <f>IFERROR((AJ36/AK36-1)*100,"")</f>
        <v>-4.7676451087939276</v>
      </c>
      <c r="AM36" s="48">
        <v>15100</v>
      </c>
      <c r="AN36" s="48">
        <v>12472</v>
      </c>
      <c r="AO36" s="62">
        <f>IFERROR((AM36/AN36-1)*100,"")</f>
        <v>21.071199486850546</v>
      </c>
      <c r="AP36" s="48">
        <v>6700</v>
      </c>
      <c r="AQ36" s="48">
        <v>4501</v>
      </c>
      <c r="AR36" s="62">
        <f>IFERROR((AP36/AQ36-1)*100,"")</f>
        <v>48.855809820039987</v>
      </c>
      <c r="AS36" s="48">
        <v>6100</v>
      </c>
      <c r="AT36" s="48">
        <v>5008</v>
      </c>
      <c r="AU36" s="62">
        <f>IFERROR((AS36/AT36-1)*100,"")</f>
        <v>21.805111821086264</v>
      </c>
      <c r="AV36" s="48">
        <v>3980</v>
      </c>
      <c r="AW36" s="48">
        <v>3689</v>
      </c>
      <c r="AX36" s="62">
        <f>IFERROR((AV36/AW36-1)*100,"")</f>
        <v>7.8883166169693597</v>
      </c>
      <c r="AY36" s="48">
        <v>930</v>
      </c>
      <c r="AZ36" s="48">
        <v>828</v>
      </c>
      <c r="BA36" s="62">
        <f>IFERROR((AY36/AZ36-1)*100,"")</f>
        <v>12.318840579710155</v>
      </c>
      <c r="BB36" s="48">
        <v>2190</v>
      </c>
      <c r="BC36" s="48">
        <v>1772</v>
      </c>
      <c r="BD36" s="62">
        <f>IFERROR((BB36/BC36-1)*100,"")</f>
        <v>23.589164785553042</v>
      </c>
      <c r="BE36" s="48">
        <v>210</v>
      </c>
      <c r="BF36" s="48">
        <v>253</v>
      </c>
      <c r="BG36" s="62">
        <f>IFERROR((BE36/BF36-1)*100,"")</f>
        <v>-16.996047430830043</v>
      </c>
      <c r="BH36" s="48">
        <v>7180</v>
      </c>
      <c r="BI36" s="48">
        <v>4545</v>
      </c>
      <c r="BJ36" s="62">
        <f>IFERROR((BH36/BI36-1)*100,"")</f>
        <v>57.975797579757973</v>
      </c>
      <c r="BK36" s="48">
        <v>139900</v>
      </c>
      <c r="BL36" s="48">
        <v>141152</v>
      </c>
      <c r="BM36" s="62">
        <f>IFERROR((BK36/BL36-1)*100,"")</f>
        <v>-0.88698707776014851</v>
      </c>
      <c r="BN36" s="48">
        <v>31200</v>
      </c>
      <c r="BO36" s="48">
        <v>28986</v>
      </c>
      <c r="BP36" s="62">
        <f>IFERROR((BN36/BO36-1)*100,"")</f>
        <v>7.6381701511074374</v>
      </c>
      <c r="BQ36" s="48">
        <v>11500</v>
      </c>
      <c r="BR36" s="48">
        <v>10446</v>
      </c>
      <c r="BS36" s="62">
        <f>IFERROR((BQ36/BR36-1)*100,"")</f>
        <v>10.089986597740763</v>
      </c>
      <c r="BT36" s="48">
        <v>5200</v>
      </c>
      <c r="BU36" s="48">
        <v>4174</v>
      </c>
      <c r="BV36" s="62">
        <f>IFERROR((BT36/BU36-1)*100,"")</f>
        <v>24.580737901293716</v>
      </c>
      <c r="BW36" s="48">
        <v>24300</v>
      </c>
      <c r="BX36" s="48">
        <v>20870</v>
      </c>
      <c r="BY36" s="62">
        <f>IFERROR((BW36/BX36-1)*100,"")</f>
        <v>16.435074269286055</v>
      </c>
      <c r="BZ36" s="48">
        <v>20000</v>
      </c>
      <c r="CA36" s="48">
        <v>16646</v>
      </c>
      <c r="CB36" s="62">
        <f>IFERROR((BZ36/CA36-1)*100,"")</f>
        <v>20.148984741078934</v>
      </c>
      <c r="CC36" s="48">
        <v>20400</v>
      </c>
      <c r="CD36" s="48">
        <v>17690</v>
      </c>
      <c r="CE36" s="62">
        <f>IFERROR((CC36/CD36-1)*100,"")</f>
        <v>15.319389485585067</v>
      </c>
      <c r="CF36" s="48">
        <v>20700</v>
      </c>
      <c r="CG36" s="48">
        <v>19038</v>
      </c>
      <c r="CH36" s="62">
        <f>IFERROR((CF36/CG36-1)*100,"")</f>
        <v>8.7299086038449492</v>
      </c>
      <c r="CI36" s="48">
        <v>8000</v>
      </c>
      <c r="CJ36" s="48">
        <v>6790</v>
      </c>
      <c r="CK36" s="62">
        <f>IFERROR((CI36/CJ36-1)*100,"")</f>
        <v>17.82032400589102</v>
      </c>
      <c r="CL36" s="48">
        <v>5900</v>
      </c>
      <c r="CM36" s="48">
        <v>4623</v>
      </c>
      <c r="CN36" s="62">
        <f>IFERROR((CL36/CM36-1)*100,"")</f>
        <v>27.622755786285968</v>
      </c>
      <c r="CO36" s="48">
        <v>3000</v>
      </c>
      <c r="CP36" s="48">
        <v>2381</v>
      </c>
      <c r="CQ36" s="62">
        <f>IFERROR((CO36/CP36-1)*100,"")</f>
        <v>25.997480050398991</v>
      </c>
      <c r="CR36" s="48">
        <v>6000</v>
      </c>
      <c r="CS36" s="48">
        <v>5917</v>
      </c>
      <c r="CT36" s="62">
        <f>IFERROR((CR36/CS36-1)*100,"")</f>
        <v>1.4027378739225993</v>
      </c>
      <c r="CU36" s="48">
        <v>2600</v>
      </c>
      <c r="CV36" s="48">
        <v>2332</v>
      </c>
      <c r="CW36" s="62">
        <f>IFERROR((CU36/CV36-1)*100,"")</f>
        <v>11.492281303602049</v>
      </c>
      <c r="CX36" s="48">
        <v>25800</v>
      </c>
      <c r="CY36" s="48">
        <v>26742</v>
      </c>
      <c r="CZ36" s="62">
        <f>IFERROR((CX36/CY36-1)*100,"")</f>
        <v>-3.5225487996410121</v>
      </c>
      <c r="DA36" s="48">
        <v>4100</v>
      </c>
      <c r="DB36" s="48">
        <v>4838</v>
      </c>
      <c r="DC36" s="62">
        <f>IFERROR((DA36/DB36-1)*100,"")</f>
        <v>-15.254237288135597</v>
      </c>
      <c r="DD36" s="48">
        <v>89940</v>
      </c>
      <c r="DE36" s="48">
        <v>79809</v>
      </c>
      <c r="DF36" s="62">
        <f>IFERROR((DD36/DE36-1)*100,"")</f>
        <v>12.6940570612337</v>
      </c>
    </row>
    <row r="38" spans="1:110" s="50" customFormat="1">
      <c r="C38" s="51"/>
      <c r="D38" s="51"/>
      <c r="E38" s="52"/>
      <c r="F38" s="51"/>
      <c r="G38" s="51"/>
      <c r="H38" s="52"/>
      <c r="I38" s="51"/>
      <c r="J38" s="51"/>
      <c r="K38" s="52"/>
      <c r="L38" s="51"/>
      <c r="M38" s="51"/>
      <c r="N38" s="52"/>
      <c r="O38" s="51"/>
      <c r="P38" s="51"/>
      <c r="Q38" s="52"/>
      <c r="R38" s="51"/>
      <c r="S38" s="51"/>
      <c r="T38" s="52"/>
      <c r="U38" s="51"/>
      <c r="V38" s="51"/>
      <c r="W38" s="52"/>
      <c r="X38" s="51"/>
      <c r="Y38" s="51"/>
      <c r="Z38" s="52"/>
      <c r="AA38" s="51"/>
      <c r="AB38" s="51"/>
      <c r="AC38" s="52"/>
      <c r="AD38" s="51"/>
      <c r="AE38" s="51"/>
      <c r="AF38" s="52"/>
      <c r="AG38" s="51"/>
      <c r="AH38" s="51"/>
      <c r="AI38" s="52"/>
      <c r="AJ38" s="51"/>
      <c r="AK38" s="51"/>
      <c r="AL38" s="52"/>
      <c r="AM38" s="51"/>
      <c r="AN38" s="51"/>
      <c r="AO38" s="52"/>
      <c r="AP38" s="51"/>
      <c r="AQ38" s="51"/>
      <c r="AR38" s="52"/>
      <c r="AS38" s="51"/>
      <c r="AT38" s="51"/>
      <c r="AU38" s="52"/>
      <c r="AV38" s="51"/>
      <c r="AW38" s="51"/>
      <c r="AX38" s="52"/>
      <c r="AY38" s="52"/>
      <c r="AZ38" s="52"/>
      <c r="BA38" s="52"/>
      <c r="BB38" s="52"/>
      <c r="BC38" s="52"/>
      <c r="BD38" s="52"/>
      <c r="BE38" s="52"/>
      <c r="BF38" s="52"/>
      <c r="BG38" s="52"/>
      <c r="BH38" s="51"/>
      <c r="BI38" s="51"/>
      <c r="BJ38" s="52"/>
      <c r="BK38" s="51"/>
      <c r="BL38" s="51"/>
      <c r="BM38" s="52"/>
      <c r="BN38" s="51"/>
      <c r="BO38" s="51"/>
      <c r="BP38" s="52"/>
      <c r="BQ38" s="52"/>
      <c r="BR38" s="52"/>
      <c r="BS38" s="52"/>
      <c r="BT38" s="52"/>
      <c r="BU38" s="52"/>
      <c r="BV38" s="52"/>
      <c r="BW38" s="51"/>
      <c r="BX38" s="51"/>
      <c r="BY38" s="52"/>
      <c r="BZ38" s="51"/>
      <c r="CA38" s="51"/>
      <c r="CB38" s="52"/>
      <c r="CC38" s="51"/>
      <c r="CD38" s="51"/>
      <c r="CE38" s="52"/>
      <c r="CF38" s="51"/>
      <c r="CG38" s="51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1"/>
      <c r="CS38" s="51"/>
      <c r="CT38" s="52"/>
      <c r="CU38" s="52"/>
      <c r="CV38" s="52"/>
      <c r="CW38" s="52"/>
      <c r="CX38" s="51"/>
      <c r="CY38" s="51"/>
      <c r="CZ38" s="52"/>
    </row>
    <row r="39" spans="1:110" s="50" customFormat="1">
      <c r="C39" s="51"/>
      <c r="D39" s="51"/>
      <c r="E39" s="52"/>
      <c r="F39" s="51"/>
      <c r="G39" s="51"/>
      <c r="H39" s="52"/>
      <c r="I39" s="51"/>
      <c r="J39" s="51"/>
      <c r="K39" s="52"/>
      <c r="L39" s="51"/>
      <c r="M39" s="51"/>
      <c r="N39" s="52"/>
      <c r="O39" s="51"/>
      <c r="P39" s="51"/>
      <c r="Q39" s="52"/>
      <c r="R39" s="51"/>
      <c r="S39" s="51"/>
      <c r="T39" s="52"/>
      <c r="U39" s="51"/>
      <c r="V39" s="51"/>
      <c r="W39" s="52"/>
      <c r="X39" s="51"/>
      <c r="Y39" s="51"/>
      <c r="Z39" s="52"/>
      <c r="AA39" s="51"/>
      <c r="AB39" s="51"/>
      <c r="AC39" s="52"/>
      <c r="AD39" s="51"/>
      <c r="AE39" s="51"/>
      <c r="AF39" s="52"/>
      <c r="AG39" s="51"/>
      <c r="AH39" s="51"/>
      <c r="AI39" s="52"/>
      <c r="AJ39" s="51"/>
      <c r="AK39" s="51"/>
      <c r="AL39" s="52"/>
      <c r="AM39" s="51"/>
      <c r="AN39" s="51"/>
      <c r="AO39" s="52"/>
      <c r="AP39" s="51"/>
      <c r="AQ39" s="51"/>
      <c r="AR39" s="52"/>
      <c r="AS39" s="51"/>
      <c r="AT39" s="51"/>
      <c r="AU39" s="52"/>
      <c r="AV39" s="51"/>
      <c r="AW39" s="51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1"/>
      <c r="BI39" s="51"/>
      <c r="BJ39" s="52"/>
      <c r="BK39" s="51"/>
      <c r="BL39" s="51"/>
      <c r="BM39" s="52"/>
      <c r="BN39" s="51"/>
      <c r="BO39" s="51"/>
      <c r="BP39" s="52"/>
      <c r="BQ39" s="52"/>
      <c r="BR39" s="52"/>
      <c r="BS39" s="52"/>
      <c r="BT39" s="52"/>
      <c r="BU39" s="52"/>
      <c r="BV39" s="52"/>
      <c r="BW39" s="51"/>
      <c r="BX39" s="51"/>
      <c r="BY39" s="52"/>
      <c r="BZ39" s="51"/>
      <c r="CA39" s="51"/>
      <c r="CB39" s="52"/>
      <c r="CC39" s="51"/>
      <c r="CD39" s="51"/>
      <c r="CE39" s="52"/>
      <c r="CF39" s="51"/>
      <c r="CG39" s="51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1"/>
      <c r="CS39" s="51"/>
      <c r="CT39" s="52"/>
      <c r="CU39" s="52"/>
      <c r="CV39" s="52"/>
      <c r="CW39" s="52"/>
      <c r="CX39" s="51"/>
      <c r="CY39" s="51"/>
      <c r="CZ39" s="52"/>
    </row>
  </sheetData>
  <mergeCells count="77">
    <mergeCell ref="BQ1:BS1"/>
    <mergeCell ref="BQ2:BS2"/>
    <mergeCell ref="BT1:BV1"/>
    <mergeCell ref="BT2:BV2"/>
    <mergeCell ref="CI1:CK1"/>
    <mergeCell ref="CI2:CK2"/>
    <mergeCell ref="BZ1:CB1"/>
    <mergeCell ref="BZ2:CB2"/>
    <mergeCell ref="CC1:CE1"/>
    <mergeCell ref="CC2:CE2"/>
    <mergeCell ref="CF1:CH1"/>
    <mergeCell ref="CF2:CH2"/>
    <mergeCell ref="AY1:BA1"/>
    <mergeCell ref="AY2:BA2"/>
    <mergeCell ref="BB1:BD1"/>
    <mergeCell ref="BB2:BD2"/>
    <mergeCell ref="BE1:BG1"/>
    <mergeCell ref="BE2:BG2"/>
    <mergeCell ref="A35:B35"/>
    <mergeCell ref="A36:B36"/>
    <mergeCell ref="A1:A3"/>
    <mergeCell ref="B1:B3"/>
    <mergeCell ref="A4:A34"/>
    <mergeCell ref="C1:E1"/>
    <mergeCell ref="C2:E2"/>
    <mergeCell ref="F1:H1"/>
    <mergeCell ref="F2:H2"/>
    <mergeCell ref="I1:K1"/>
    <mergeCell ref="I2:K2"/>
    <mergeCell ref="L1:N1"/>
    <mergeCell ref="L2:N2"/>
    <mergeCell ref="O1:Q1"/>
    <mergeCell ref="O2:Q2"/>
    <mergeCell ref="R1:T1"/>
    <mergeCell ref="R2:T2"/>
    <mergeCell ref="U1:W1"/>
    <mergeCell ref="U2:W2"/>
    <mergeCell ref="X1:Z1"/>
    <mergeCell ref="X2:Z2"/>
    <mergeCell ref="AA1:AC1"/>
    <mergeCell ref="AA2:AC2"/>
    <mergeCell ref="AD1:AF1"/>
    <mergeCell ref="AD2:AF2"/>
    <mergeCell ref="AG1:AI1"/>
    <mergeCell ref="AG2:AI2"/>
    <mergeCell ref="AJ1:AL1"/>
    <mergeCell ref="AJ2:AL2"/>
    <mergeCell ref="AM1:AO1"/>
    <mergeCell ref="AM2:AO2"/>
    <mergeCell ref="AP1:AR1"/>
    <mergeCell ref="AP2:AR2"/>
    <mergeCell ref="BW2:BY2"/>
    <mergeCell ref="AS1:AU1"/>
    <mergeCell ref="AS2:AU2"/>
    <mergeCell ref="AV1:AX1"/>
    <mergeCell ref="AV2:AX2"/>
    <mergeCell ref="BH1:BJ1"/>
    <mergeCell ref="BH2:BJ2"/>
    <mergeCell ref="BK1:BM1"/>
    <mergeCell ref="BK2:BM2"/>
    <mergeCell ref="BN1:BP1"/>
    <mergeCell ref="BN2:BP2"/>
    <mergeCell ref="BW1:BY1"/>
    <mergeCell ref="CL1:CN1"/>
    <mergeCell ref="CL2:CN2"/>
    <mergeCell ref="CO1:CQ1"/>
    <mergeCell ref="CO2:CQ2"/>
    <mergeCell ref="CU1:CW1"/>
    <mergeCell ref="CU2:CW2"/>
    <mergeCell ref="DA1:DC1"/>
    <mergeCell ref="DA2:DC2"/>
    <mergeCell ref="DD1:DF1"/>
    <mergeCell ref="DD2:DF2"/>
    <mergeCell ref="CR1:CT1"/>
    <mergeCell ref="CR2:CT2"/>
    <mergeCell ref="CX1:CZ1"/>
    <mergeCell ref="CX2:CZ2"/>
  </mergeCells>
  <phoneticPr fontId="2" type="noConversion"/>
  <pageMargins left="0.7" right="0.7" top="0.75" bottom="0.75" header="0.3" footer="0.3"/>
  <pageSetup paperSize="9" orientation="portrait" r:id="rId1"/>
  <ignoredErrors>
    <ignoredError sqref="D2:E2 G2:H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0"/>
  <sheetViews>
    <sheetView zoomScaleNormal="100" workbookViewId="0">
      <pane xSplit="2" ySplit="2" topLeftCell="C3" activePane="bottomRight" state="frozen"/>
      <selection pane="topRight"/>
      <selection pane="bottomLeft"/>
      <selection pane="bottomRight" activeCell="B13" sqref="B13"/>
    </sheetView>
  </sheetViews>
  <sheetFormatPr defaultRowHeight="12"/>
  <cols>
    <col min="1" max="1" width="11" customWidth="1"/>
    <col min="2" max="2" width="10.44140625" customWidth="1"/>
    <col min="3" max="3" width="9.88671875" style="38" customWidth="1"/>
    <col min="4" max="4" width="10.33203125" style="38" customWidth="1"/>
    <col min="5" max="5" width="10.5546875" style="2" customWidth="1"/>
  </cols>
  <sheetData>
    <row r="1" spans="1:5" ht="14.15" customHeight="1">
      <c r="A1" s="71" t="s">
        <v>48</v>
      </c>
      <c r="B1" s="71" t="s">
        <v>49</v>
      </c>
      <c r="C1" s="71">
        <f>입국!C2</f>
        <v>2025</v>
      </c>
      <c r="D1" s="71"/>
      <c r="E1" s="71"/>
    </row>
    <row r="2" spans="1:5" ht="14.15" customHeight="1">
      <c r="A2" s="71"/>
      <c r="B2" s="71"/>
      <c r="C2" s="37" t="s">
        <v>72</v>
      </c>
      <c r="D2" s="37" t="s">
        <v>73</v>
      </c>
      <c r="E2" s="39" t="s">
        <v>74</v>
      </c>
    </row>
    <row r="3" spans="1:5" ht="14.15" customHeight="1">
      <c r="A3" s="84">
        <f>입국!A4</f>
        <v>10</v>
      </c>
      <c r="B3" s="28">
        <v>1</v>
      </c>
      <c r="C3" s="66">
        <v>103487</v>
      </c>
      <c r="D3" s="66">
        <v>81468</v>
      </c>
      <c r="E3" s="65">
        <f>IFERROR((C3/D3-1)*100,"")</f>
        <v>27.02779005253597</v>
      </c>
    </row>
    <row r="4" spans="1:5" ht="14.15" customHeight="1">
      <c r="A4" s="85"/>
      <c r="B4" s="28">
        <v>2</v>
      </c>
      <c r="C4" s="66">
        <v>131224</v>
      </c>
      <c r="D4" s="66">
        <v>97762</v>
      </c>
      <c r="E4" s="65">
        <f t="shared" ref="E4:E25" si="0">IFERROR((C4/D4-1)*100,"")</f>
        <v>34.228023158282348</v>
      </c>
    </row>
    <row r="5" spans="1:5" ht="14.15" customHeight="1">
      <c r="A5" s="85"/>
      <c r="B5" s="28">
        <v>3</v>
      </c>
      <c r="C5" s="66">
        <v>158358</v>
      </c>
      <c r="D5" s="66">
        <v>101634</v>
      </c>
      <c r="E5" s="65">
        <f t="shared" si="0"/>
        <v>55.812031406812679</v>
      </c>
    </row>
    <row r="6" spans="1:5" ht="14.15" customHeight="1">
      <c r="A6" s="85"/>
      <c r="B6" s="28">
        <v>4</v>
      </c>
      <c r="C6" s="66">
        <v>139236</v>
      </c>
      <c r="D6" s="66">
        <v>76809</v>
      </c>
      <c r="E6" s="65">
        <f t="shared" si="0"/>
        <v>81.275631761902915</v>
      </c>
    </row>
    <row r="7" spans="1:5" ht="14.15" customHeight="1">
      <c r="A7" s="85"/>
      <c r="B7" s="28">
        <v>5</v>
      </c>
      <c r="C7" s="66">
        <v>123540</v>
      </c>
      <c r="D7" s="66">
        <v>75489</v>
      </c>
      <c r="E7" s="65">
        <f t="shared" si="0"/>
        <v>63.65298255374956</v>
      </c>
    </row>
    <row r="8" spans="1:5" ht="14.15" customHeight="1">
      <c r="A8" s="85"/>
      <c r="B8" s="28">
        <v>6</v>
      </c>
      <c r="C8" s="66">
        <v>110138</v>
      </c>
      <c r="D8" s="66">
        <v>68961</v>
      </c>
      <c r="E8" s="65">
        <f t="shared" si="0"/>
        <v>59.710561041748235</v>
      </c>
    </row>
    <row r="9" spans="1:5" ht="14.15" customHeight="1">
      <c r="A9" s="85"/>
      <c r="B9" s="28">
        <v>7</v>
      </c>
      <c r="C9" s="66">
        <v>101970</v>
      </c>
      <c r="D9" s="66">
        <v>61948</v>
      </c>
      <c r="E9" s="65">
        <f t="shared" si="0"/>
        <v>64.605798411570987</v>
      </c>
    </row>
    <row r="10" spans="1:5" ht="14.15" customHeight="1">
      <c r="A10" s="85"/>
      <c r="B10" s="28">
        <v>8</v>
      </c>
      <c r="C10" s="66">
        <v>90473</v>
      </c>
      <c r="D10" s="66">
        <v>69737</v>
      </c>
      <c r="E10" s="65">
        <f t="shared" si="0"/>
        <v>29.734574185869779</v>
      </c>
    </row>
    <row r="11" spans="1:5" ht="14.15" customHeight="1">
      <c r="A11" s="85"/>
      <c r="B11" s="28">
        <v>9</v>
      </c>
      <c r="C11" s="66">
        <v>69968</v>
      </c>
      <c r="D11" s="66">
        <v>89577</v>
      </c>
      <c r="E11" s="65">
        <f t="shared" si="0"/>
        <v>-21.89066389809884</v>
      </c>
    </row>
    <row r="12" spans="1:5" ht="14.15" customHeight="1">
      <c r="A12" s="85"/>
      <c r="B12" s="28">
        <v>10</v>
      </c>
      <c r="C12" s="66">
        <v>59542</v>
      </c>
      <c r="D12" s="66">
        <v>64654</v>
      </c>
      <c r="E12" s="65">
        <f t="shared" si="0"/>
        <v>-7.9067033748878686</v>
      </c>
    </row>
    <row r="13" spans="1:5" ht="14.15" customHeight="1">
      <c r="A13" s="85"/>
      <c r="B13" s="28">
        <v>11</v>
      </c>
      <c r="C13" s="66">
        <v>52669</v>
      </c>
      <c r="D13" s="66">
        <v>70534</v>
      </c>
      <c r="E13" s="65">
        <f t="shared" si="0"/>
        <v>-25.328210508407288</v>
      </c>
    </row>
    <row r="14" spans="1:5" ht="14.15" customHeight="1">
      <c r="A14" s="85"/>
      <c r="B14" s="28">
        <v>12</v>
      </c>
      <c r="C14" s="66">
        <v>62619</v>
      </c>
      <c r="D14" s="66">
        <v>70746</v>
      </c>
      <c r="E14" s="65">
        <f t="shared" si="0"/>
        <v>-11.487575269273176</v>
      </c>
    </row>
    <row r="15" spans="1:5" ht="14.15" customHeight="1">
      <c r="A15" s="85"/>
      <c r="B15" s="28">
        <v>13</v>
      </c>
      <c r="C15" s="66">
        <v>66998</v>
      </c>
      <c r="D15" s="66">
        <v>67666</v>
      </c>
      <c r="E15" s="65">
        <f t="shared" si="0"/>
        <v>-0.98720184435314717</v>
      </c>
    </row>
    <row r="16" spans="1:5" ht="14.15" customHeight="1">
      <c r="A16" s="85"/>
      <c r="B16" s="28">
        <v>14</v>
      </c>
      <c r="C16" s="66">
        <v>60210</v>
      </c>
      <c r="D16" s="66">
        <v>60784</v>
      </c>
      <c r="E16" s="65">
        <f t="shared" si="0"/>
        <v>-0.9443274545933189</v>
      </c>
    </row>
    <row r="17" spans="1:5" ht="14.15" customHeight="1">
      <c r="A17" s="85"/>
      <c r="B17" s="28">
        <v>15</v>
      </c>
      <c r="C17" s="66">
        <v>66374</v>
      </c>
      <c r="D17" s="66">
        <v>61792</v>
      </c>
      <c r="E17" s="65">
        <f t="shared" si="0"/>
        <v>7.4151993785603221</v>
      </c>
    </row>
    <row r="18" spans="1:5" ht="14.15" customHeight="1">
      <c r="A18" s="85"/>
      <c r="B18" s="28">
        <v>16</v>
      </c>
      <c r="C18" s="66">
        <v>69824</v>
      </c>
      <c r="D18" s="66">
        <v>76236</v>
      </c>
      <c r="E18" s="65">
        <f t="shared" si="0"/>
        <v>-8.4107245920562512</v>
      </c>
    </row>
    <row r="19" spans="1:5" ht="14.15" customHeight="1">
      <c r="A19" s="85"/>
      <c r="B19" s="28">
        <v>17</v>
      </c>
      <c r="C19" s="66">
        <v>76356</v>
      </c>
      <c r="D19" s="66">
        <v>73672</v>
      </c>
      <c r="E19" s="65">
        <f t="shared" si="0"/>
        <v>3.6431751547399305</v>
      </c>
    </row>
    <row r="20" spans="1:5" ht="14.15" customHeight="1">
      <c r="A20" s="85"/>
      <c r="B20" s="28">
        <v>18</v>
      </c>
      <c r="C20" s="66">
        <v>72642</v>
      </c>
      <c r="D20" s="66">
        <v>73988</v>
      </c>
      <c r="E20" s="65">
        <f t="shared" si="0"/>
        <v>-1.8192139265826857</v>
      </c>
    </row>
    <row r="21" spans="1:5" ht="14.15" customHeight="1">
      <c r="A21" s="85"/>
      <c r="B21" s="28">
        <v>19</v>
      </c>
      <c r="C21" s="66">
        <v>66974</v>
      </c>
      <c r="D21" s="66">
        <v>71815</v>
      </c>
      <c r="E21" s="65">
        <f t="shared" si="0"/>
        <v>-6.7409315602589999</v>
      </c>
    </row>
    <row r="22" spans="1:5" ht="14.15" customHeight="1">
      <c r="A22" s="85"/>
      <c r="B22" s="28">
        <v>20</v>
      </c>
      <c r="C22" s="66">
        <v>67585</v>
      </c>
      <c r="D22" s="66">
        <v>67890</v>
      </c>
      <c r="E22" s="65">
        <f t="shared" si="0"/>
        <v>-0.44925614965385385</v>
      </c>
    </row>
    <row r="23" spans="1:5" ht="14.15" customHeight="1">
      <c r="A23" s="85"/>
      <c r="B23" s="28">
        <v>21</v>
      </c>
      <c r="C23" s="66">
        <v>64062</v>
      </c>
      <c r="D23" s="66">
        <v>69276</v>
      </c>
      <c r="E23" s="65">
        <f t="shared" si="0"/>
        <v>-7.5264160748311104</v>
      </c>
    </row>
    <row r="24" spans="1:5" ht="14.15" customHeight="1">
      <c r="A24" s="85"/>
      <c r="B24" s="28">
        <v>22</v>
      </c>
      <c r="C24" s="66">
        <v>71231</v>
      </c>
      <c r="D24" s="66">
        <v>63861</v>
      </c>
      <c r="E24" s="65">
        <f t="shared" si="0"/>
        <v>11.540689935954651</v>
      </c>
    </row>
    <row r="25" spans="1:5" ht="14.15" customHeight="1">
      <c r="A25" s="85"/>
      <c r="B25" s="28">
        <v>23</v>
      </c>
      <c r="C25" s="66">
        <v>73924</v>
      </c>
      <c r="D25" s="66">
        <v>74078</v>
      </c>
      <c r="E25" s="65">
        <f t="shared" si="0"/>
        <v>-0.20788898188396354</v>
      </c>
    </row>
    <row r="26" spans="1:5" ht="14.15" customHeight="1">
      <c r="A26" s="85"/>
      <c r="B26" s="28">
        <v>24</v>
      </c>
      <c r="C26" s="66">
        <v>76778</v>
      </c>
      <c r="D26" s="66">
        <v>71666</v>
      </c>
      <c r="E26" s="65">
        <f t="shared" ref="E26:E29" si="1">IFERROR((C26/D26-1)*100,"")</f>
        <v>7.1330896101359009</v>
      </c>
    </row>
    <row r="27" spans="1:5" ht="14.15" customHeight="1">
      <c r="A27" s="85"/>
      <c r="B27" s="28">
        <v>25</v>
      </c>
      <c r="C27" s="66">
        <v>71576</v>
      </c>
      <c r="D27" s="66">
        <v>76052</v>
      </c>
      <c r="E27" s="65">
        <f t="shared" si="1"/>
        <v>-5.8854467995581921</v>
      </c>
    </row>
    <row r="28" spans="1:5" ht="14.15" customHeight="1">
      <c r="A28" s="85"/>
      <c r="B28" s="28">
        <v>26</v>
      </c>
      <c r="C28" s="66">
        <v>67707</v>
      </c>
      <c r="D28" s="66">
        <v>70397</v>
      </c>
      <c r="E28" s="65">
        <f t="shared" si="1"/>
        <v>-3.8211855618847435</v>
      </c>
    </row>
    <row r="29" spans="1:5" ht="14.15" customHeight="1">
      <c r="A29" s="85"/>
      <c r="B29" s="28">
        <v>27</v>
      </c>
      <c r="C29" s="66">
        <v>0</v>
      </c>
      <c r="D29" s="66">
        <v>67156</v>
      </c>
      <c r="E29" s="65">
        <f t="shared" si="1"/>
        <v>-100</v>
      </c>
    </row>
    <row r="30" spans="1:5" ht="14.15" customHeight="1">
      <c r="A30" s="85"/>
      <c r="B30" s="28">
        <v>28</v>
      </c>
      <c r="C30" s="66">
        <v>0</v>
      </c>
      <c r="D30" s="66">
        <v>69158</v>
      </c>
      <c r="E30" s="65">
        <f t="shared" ref="E30:E32" si="2">IFERROR((C30/D30-1)*100,"")</f>
        <v>-100</v>
      </c>
    </row>
    <row r="31" spans="1:5" ht="14.15" customHeight="1">
      <c r="A31" s="85"/>
      <c r="B31" s="28">
        <v>29</v>
      </c>
      <c r="C31" s="66">
        <v>0</v>
      </c>
      <c r="D31" s="66">
        <v>57373</v>
      </c>
      <c r="E31" s="65">
        <f t="shared" si="2"/>
        <v>-100</v>
      </c>
    </row>
    <row r="32" spans="1:5" ht="14.15" customHeight="1">
      <c r="A32" s="85"/>
      <c r="B32" s="28">
        <v>30</v>
      </c>
      <c r="C32" s="66">
        <v>0</v>
      </c>
      <c r="D32" s="66">
        <v>64912</v>
      </c>
      <c r="E32" s="65">
        <f t="shared" si="2"/>
        <v>-100</v>
      </c>
    </row>
    <row r="33" spans="1:5" ht="14.15" customHeight="1">
      <c r="A33" s="86"/>
      <c r="B33" s="28"/>
      <c r="C33" s="66"/>
      <c r="D33" s="66"/>
      <c r="E33" s="65"/>
    </row>
    <row r="34" spans="1:5" ht="14.15" customHeight="1">
      <c r="A34" s="83" t="s">
        <v>44</v>
      </c>
      <c r="B34" s="75"/>
      <c r="C34" s="36">
        <f>SUM(C3:C33)</f>
        <v>2175465</v>
      </c>
      <c r="D34" s="36">
        <f>SUM(D3:D33)</f>
        <v>2167091</v>
      </c>
      <c r="E34" s="59">
        <f>IFERROR((C34/D34-1)*100,"")</f>
        <v>0.38641662948164512</v>
      </c>
    </row>
    <row r="35" spans="1:5" ht="14.15" customHeight="1">
      <c r="A35" s="83" t="s">
        <v>0</v>
      </c>
      <c r="B35" s="75"/>
      <c r="C35" s="36">
        <v>2705000</v>
      </c>
      <c r="D35" s="36">
        <v>2382464</v>
      </c>
      <c r="E35" s="59">
        <f>IFERROR((C35/D35-1)*100,"")</f>
        <v>13.537917047225069</v>
      </c>
    </row>
    <row r="36" spans="1:5">
      <c r="D36" s="47"/>
    </row>
    <row r="37" spans="1:5" hidden="1">
      <c r="C37" s="38">
        <f>C38+C40</f>
        <v>2502338.1379310344</v>
      </c>
    </row>
    <row r="38" spans="1:5" ht="36" hidden="1">
      <c r="B38" s="53" t="s">
        <v>47</v>
      </c>
      <c r="C38" s="54">
        <f>AVERAGE(C3:C31)*4+C34</f>
        <v>2475529.1379310344</v>
      </c>
      <c r="D38" s="54">
        <f>AVERAGE(D3:D31)*4+D34</f>
        <v>2457046.7241379311</v>
      </c>
      <c r="E38" s="63"/>
    </row>
    <row r="39" spans="1:5" hidden="1">
      <c r="C39" s="1"/>
    </row>
    <row r="40" spans="1:5" hidden="1">
      <c r="C40" s="38">
        <v>26809</v>
      </c>
      <c r="D40" s="38">
        <v>75416</v>
      </c>
      <c r="E40" s="63">
        <f>D40-C40</f>
        <v>48607</v>
      </c>
    </row>
  </sheetData>
  <mergeCells count="6">
    <mergeCell ref="A35:B35"/>
    <mergeCell ref="A1:A2"/>
    <mergeCell ref="B1:B2"/>
    <mergeCell ref="C1:E1"/>
    <mergeCell ref="A34:B34"/>
    <mergeCell ref="A3:A3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47"/>
  <sheetViews>
    <sheetView showGridLines="0" tabSelected="1" topLeftCell="F1" zoomScale="85" zoomScaleNormal="85" workbookViewId="0">
      <selection activeCell="J42" sqref="J42"/>
    </sheetView>
  </sheetViews>
  <sheetFormatPr defaultColWidth="6" defaultRowHeight="14"/>
  <cols>
    <col min="1" max="1" width="11.44140625" style="3" hidden="1" customWidth="1"/>
    <col min="2" max="2" width="13.44140625" style="3" hidden="1" customWidth="1"/>
    <col min="3" max="4" width="15" style="3" hidden="1" customWidth="1"/>
    <col min="5" max="5" width="8" style="40" hidden="1" customWidth="1"/>
    <col min="6" max="6" width="6" style="3"/>
    <col min="7" max="7" width="29.6640625" style="3" customWidth="1"/>
    <col min="8" max="9" width="20" style="6" bestFit="1" customWidth="1"/>
    <col min="10" max="10" width="13.33203125" style="6" bestFit="1" customWidth="1"/>
    <col min="11" max="16384" width="6" style="6"/>
  </cols>
  <sheetData>
    <row r="1" spans="1:16" ht="15" customHeight="1">
      <c r="F1" s="58" t="str">
        <f>입국!A4&amp;"월"</f>
        <v>10월</v>
      </c>
      <c r="G1" s="16"/>
      <c r="H1" s="5"/>
      <c r="I1" s="5"/>
      <c r="J1" s="5"/>
      <c r="K1" s="5"/>
      <c r="L1" s="5"/>
    </row>
    <row r="2" spans="1:16" ht="21" customHeight="1">
      <c r="G2" s="7" t="str">
        <f>"2025년 "&amp;F1&amp;" 월별시장동향 (대표지사)"</f>
        <v>2025년 10월 월별시장동향 (대표지사)</v>
      </c>
      <c r="H2" s="5"/>
      <c r="I2" s="5"/>
      <c r="J2" s="5"/>
      <c r="K2" s="5"/>
      <c r="L2" s="5"/>
    </row>
    <row r="3" spans="1:16" ht="15" customHeight="1">
      <c r="A3" s="8"/>
      <c r="B3" s="9"/>
      <c r="C3" s="9"/>
      <c r="D3" s="9"/>
      <c r="E3" s="41"/>
      <c r="G3" s="4"/>
      <c r="H3" s="5"/>
      <c r="I3" s="5"/>
      <c r="J3" s="5"/>
      <c r="K3" s="5"/>
      <c r="L3" s="5"/>
    </row>
    <row r="4" spans="1:16" ht="15" customHeight="1">
      <c r="A4" s="10"/>
      <c r="B4" s="10"/>
      <c r="C4" s="4"/>
      <c r="D4" s="4"/>
      <c r="E4" s="42"/>
      <c r="F4" s="11"/>
      <c r="G4" s="4"/>
      <c r="H4" s="5"/>
      <c r="I4" s="5"/>
      <c r="J4" s="5"/>
      <c r="K4" s="5"/>
      <c r="L4" s="5"/>
    </row>
    <row r="5" spans="1:16" ht="15" customHeight="1">
      <c r="A5" s="12" t="s">
        <v>1</v>
      </c>
      <c r="B5" s="12" t="s">
        <v>2</v>
      </c>
      <c r="C5" s="13" t="s">
        <v>92</v>
      </c>
      <c r="D5" s="13" t="s">
        <v>93</v>
      </c>
      <c r="E5" s="43" t="s">
        <v>40</v>
      </c>
      <c r="F5" s="14"/>
      <c r="G5" s="20" t="str">
        <f>"1. "&amp;F1&amp;" 실적 (노란색 선택 시 자동반영)"</f>
        <v>1. 10월 실적 (노란색 선택 시 자동반영)</v>
      </c>
      <c r="H5" s="10"/>
      <c r="I5" s="4"/>
      <c r="J5" s="5"/>
      <c r="K5" s="20"/>
      <c r="L5" s="5"/>
    </row>
    <row r="6" spans="1:16" ht="15" customHeight="1">
      <c r="A6" s="17" t="s">
        <v>3</v>
      </c>
      <c r="B6" s="17" t="s">
        <v>3</v>
      </c>
      <c r="C6" s="18">
        <f>입국!C36</f>
        <v>1706000</v>
      </c>
      <c r="D6" s="18">
        <f>입국!D36</f>
        <v>1600263</v>
      </c>
      <c r="E6" s="44">
        <f>입국!E36</f>
        <v>6.6074763960674021</v>
      </c>
      <c r="F6" s="19"/>
      <c r="G6" s="20"/>
      <c r="H6" s="10"/>
      <c r="J6" s="21" t="s">
        <v>46</v>
      </c>
      <c r="K6" s="5"/>
      <c r="L6" s="5"/>
    </row>
    <row r="7" spans="1:16" ht="15" customHeight="1">
      <c r="A7" s="17" t="s">
        <v>16</v>
      </c>
      <c r="B7" s="17" t="s">
        <v>76</v>
      </c>
      <c r="C7" s="18">
        <f>입국!F36</f>
        <v>496000</v>
      </c>
      <c r="D7" s="18">
        <f>입국!G36</f>
        <v>392230</v>
      </c>
      <c r="E7" s="44">
        <f>입국!H36</f>
        <v>26.456415878438676</v>
      </c>
      <c r="F7" s="19"/>
      <c r="G7" s="12" t="s">
        <v>2</v>
      </c>
      <c r="H7" s="12" t="str">
        <f>"2024년 "&amp;F1&amp;"(확정치)"</f>
        <v>2024년 10월(확정치)</v>
      </c>
      <c r="I7" s="12" t="str">
        <f>"2025년 "&amp;F1&amp;"(추정치)"</f>
        <v>2025년 10월(추정치)</v>
      </c>
      <c r="J7" s="12" t="s">
        <v>45</v>
      </c>
      <c r="K7" s="5"/>
      <c r="L7" s="55" t="str">
        <f>"* 2025년 "&amp;F1&amp;"(추정치)는 2025."&amp;입국!A4&amp;".1~"&amp;입국!A4&amp;".26 자료 기준으로 추정"</f>
        <v>* 2025년 10월(추정치)는 2025.10.1~10.26 자료 기준으로 추정</v>
      </c>
      <c r="M7" s="56"/>
      <c r="N7" s="56"/>
      <c r="O7" s="57"/>
      <c r="P7" s="57"/>
    </row>
    <row r="8" spans="1:16" ht="15" customHeight="1">
      <c r="A8" s="17" t="s">
        <v>6</v>
      </c>
      <c r="B8" s="17" t="s">
        <v>7</v>
      </c>
      <c r="C8" s="18">
        <f>입국!I36</f>
        <v>288900</v>
      </c>
      <c r="D8" s="18">
        <f>입국!J36</f>
        <v>323266</v>
      </c>
      <c r="E8" s="44">
        <f>입국!K36</f>
        <v>-10.630873645852024</v>
      </c>
      <c r="G8" s="15" t="s">
        <v>94</v>
      </c>
      <c r="H8" s="22">
        <f>IFERROR(VLOOKUP($G$8,$B:$E,3,0),"")</f>
        <v>17690</v>
      </c>
      <c r="I8" s="22">
        <f>IFERROR(VLOOKUP($G$8,$B:$E,2,0),"")</f>
        <v>20400</v>
      </c>
      <c r="J8" s="64">
        <f>IFERROR(VLOOKUP($G$8,$B:$E,4,0),"")</f>
        <v>15.319389485585067</v>
      </c>
      <c r="L8" s="5"/>
    </row>
    <row r="9" spans="1:16" ht="15" customHeight="1">
      <c r="A9" s="17" t="s">
        <v>26</v>
      </c>
      <c r="B9" s="17" t="s">
        <v>27</v>
      </c>
      <c r="C9" s="18">
        <f>입국!L36</f>
        <v>153500</v>
      </c>
      <c r="D9" s="18">
        <f>입국!M36</f>
        <v>133433</v>
      </c>
      <c r="E9" s="44">
        <f>입국!N36</f>
        <v>15.039008341264903</v>
      </c>
      <c r="F9" s="19"/>
      <c r="G9" s="16"/>
      <c r="J9" s="5"/>
      <c r="K9" s="5"/>
      <c r="L9" s="5"/>
    </row>
    <row r="10" spans="1:16" ht="15" customHeight="1">
      <c r="A10" s="17" t="s">
        <v>36</v>
      </c>
      <c r="B10" s="17" t="s">
        <v>36</v>
      </c>
      <c r="C10" s="18">
        <f>입국!O36</f>
        <v>42000</v>
      </c>
      <c r="D10" s="18">
        <f>입국!P36</f>
        <v>52439</v>
      </c>
      <c r="E10" s="44">
        <f>입국!Q36</f>
        <v>-19.906939491599761</v>
      </c>
      <c r="F10" s="19"/>
      <c r="G10" s="20" t="str">
        <f>"2. "&amp;F1&amp;" 증감원인"</f>
        <v>2. 10월 증감원인</v>
      </c>
      <c r="H10" s="5"/>
      <c r="I10" s="5"/>
      <c r="J10" s="5"/>
      <c r="K10" s="5"/>
    </row>
    <row r="11" spans="1:16" ht="15" customHeight="1">
      <c r="A11" s="17" t="s">
        <v>14</v>
      </c>
      <c r="B11" s="17" t="s">
        <v>15</v>
      </c>
      <c r="C11" s="18">
        <f>입국!R36</f>
        <v>40400</v>
      </c>
      <c r="D11" s="18">
        <f>입국!S36</f>
        <v>40167</v>
      </c>
      <c r="E11" s="44">
        <f>입국!T36</f>
        <v>0.58007817362510927</v>
      </c>
      <c r="F11" s="19"/>
      <c r="G11" s="5"/>
      <c r="H11" s="5"/>
      <c r="I11" s="4"/>
      <c r="J11" s="5"/>
      <c r="K11" s="5"/>
      <c r="L11" s="5"/>
    </row>
    <row r="12" spans="1:16" ht="15" customHeight="1">
      <c r="A12" s="17" t="s">
        <v>34</v>
      </c>
      <c r="B12" s="17" t="s">
        <v>35</v>
      </c>
      <c r="C12" s="18">
        <f>입국!U36</f>
        <v>51500</v>
      </c>
      <c r="D12" s="18">
        <f>입국!V36</f>
        <v>48535</v>
      </c>
      <c r="E12" s="44">
        <f>입국!W36</f>
        <v>6.1089935098382675</v>
      </c>
      <c r="F12" s="19"/>
      <c r="G12" s="93" t="s">
        <v>101</v>
      </c>
      <c r="H12" s="94"/>
      <c r="I12" s="94"/>
      <c r="J12" s="95"/>
      <c r="K12" s="5"/>
      <c r="L12" s="5"/>
    </row>
    <row r="13" spans="1:16" ht="15" customHeight="1">
      <c r="A13" s="17"/>
      <c r="B13" s="17"/>
      <c r="C13" s="18"/>
      <c r="D13" s="18"/>
      <c r="E13" s="44"/>
      <c r="F13" s="19"/>
      <c r="G13" s="96"/>
      <c r="H13" s="97"/>
      <c r="I13" s="97"/>
      <c r="J13" s="98"/>
      <c r="K13" s="5"/>
      <c r="L13" s="5"/>
    </row>
    <row r="14" spans="1:16" ht="15" customHeight="1">
      <c r="A14" s="17" t="s">
        <v>10</v>
      </c>
      <c r="B14" s="17" t="s">
        <v>11</v>
      </c>
      <c r="C14" s="18">
        <f>입국!X36</f>
        <v>58100</v>
      </c>
      <c r="D14" s="18">
        <f>입국!Y36</f>
        <v>58724</v>
      </c>
      <c r="E14" s="44">
        <f>입국!Z36</f>
        <v>-1.0625979156733245</v>
      </c>
      <c r="F14" s="19"/>
      <c r="G14" s="96"/>
      <c r="H14" s="99"/>
      <c r="I14" s="99"/>
      <c r="J14" s="98"/>
      <c r="K14" s="5"/>
      <c r="L14" s="5"/>
    </row>
    <row r="15" spans="1:16" ht="15" customHeight="1">
      <c r="A15" s="17" t="s">
        <v>24</v>
      </c>
      <c r="B15" s="17" t="s">
        <v>25</v>
      </c>
      <c r="C15" s="18">
        <f>입국!AA36</f>
        <v>32500</v>
      </c>
      <c r="D15" s="18">
        <f>입국!AB36</f>
        <v>37050</v>
      </c>
      <c r="E15" s="44">
        <f>입국!AC36</f>
        <v>-12.280701754385969</v>
      </c>
      <c r="F15" s="19"/>
      <c r="G15" s="96"/>
      <c r="H15" s="99"/>
      <c r="I15" s="99"/>
      <c r="J15" s="98"/>
      <c r="K15" s="5"/>
      <c r="L15" s="5"/>
    </row>
    <row r="16" spans="1:16" ht="15" customHeight="1">
      <c r="A16" s="17" t="s">
        <v>22</v>
      </c>
      <c r="B16" s="17" t="s">
        <v>23</v>
      </c>
      <c r="C16" s="18">
        <f>입국!AD36</f>
        <v>29700</v>
      </c>
      <c r="D16" s="18">
        <f>입국!AE36</f>
        <v>34338</v>
      </c>
      <c r="E16" s="44">
        <f>입국!AF36</f>
        <v>-13.506901974488905</v>
      </c>
      <c r="F16" s="19"/>
      <c r="G16" s="100"/>
      <c r="H16" s="101"/>
      <c r="I16" s="101"/>
      <c r="J16" s="102"/>
      <c r="K16" s="23"/>
      <c r="L16" s="23"/>
    </row>
    <row r="17" spans="1:12" ht="15" customHeight="1">
      <c r="A17" s="17" t="s">
        <v>17</v>
      </c>
      <c r="B17" s="17" t="s">
        <v>17</v>
      </c>
      <c r="C17" s="18">
        <f>입국!AG36</f>
        <v>40000</v>
      </c>
      <c r="D17" s="18">
        <f>입국!AH36</f>
        <v>40841</v>
      </c>
      <c r="E17" s="44">
        <f>입국!AI36</f>
        <v>-2.0592052104502878</v>
      </c>
      <c r="F17" s="19"/>
      <c r="G17" s="24"/>
      <c r="H17" s="24"/>
      <c r="I17" s="5"/>
      <c r="J17" s="5"/>
      <c r="K17" s="23"/>
      <c r="L17" s="23"/>
    </row>
    <row r="18" spans="1:12" ht="15" customHeight="1">
      <c r="A18" s="17" t="s">
        <v>4</v>
      </c>
      <c r="B18" s="17" t="s">
        <v>5</v>
      </c>
      <c r="C18" s="18">
        <f>입국!AJ36</f>
        <v>15800</v>
      </c>
      <c r="D18" s="18">
        <f>입국!AK36</f>
        <v>16591</v>
      </c>
      <c r="E18" s="44">
        <f>입국!AL36</f>
        <v>-4.7676451087939276</v>
      </c>
      <c r="F18" s="19"/>
      <c r="G18" s="20" t="str">
        <f>"3. "&amp;F1&amp;" 업무동향(사업명, 사업기간, 세부내용 1~2줄)"</f>
        <v>3. 10월 업무동향(사업명, 사업기간, 세부내용 1~2줄)</v>
      </c>
      <c r="H18" s="5"/>
      <c r="I18" s="25"/>
      <c r="J18" s="25"/>
      <c r="K18" s="23"/>
      <c r="L18" s="23"/>
    </row>
    <row r="19" spans="1:12" ht="15" customHeight="1">
      <c r="A19" s="17" t="s">
        <v>20</v>
      </c>
      <c r="B19" s="17" t="s">
        <v>21</v>
      </c>
      <c r="C19" s="18">
        <f>입국!AM36</f>
        <v>15100</v>
      </c>
      <c r="D19" s="18">
        <f>입국!AN36</f>
        <v>12472</v>
      </c>
      <c r="E19" s="44">
        <f>입국!AO36</f>
        <v>21.071199486850546</v>
      </c>
      <c r="F19" s="19"/>
      <c r="G19" s="25"/>
      <c r="H19" s="25"/>
      <c r="I19" s="23"/>
      <c r="J19" s="23"/>
      <c r="K19" s="5"/>
      <c r="L19" s="23"/>
    </row>
    <row r="20" spans="1:12" ht="15" customHeight="1">
      <c r="A20" s="17" t="s">
        <v>18</v>
      </c>
      <c r="B20" s="17" t="s">
        <v>19</v>
      </c>
      <c r="C20" s="18">
        <f>입국!AS36</f>
        <v>6100</v>
      </c>
      <c r="D20" s="18">
        <f>입국!AT36</f>
        <v>5008</v>
      </c>
      <c r="E20" s="44">
        <f>입국!AU36</f>
        <v>21.805111821086264</v>
      </c>
      <c r="F20" s="19"/>
      <c r="G20" s="93" t="s">
        <v>102</v>
      </c>
      <c r="H20" s="94"/>
      <c r="I20" s="94"/>
      <c r="J20" s="95"/>
      <c r="K20" s="5"/>
      <c r="L20" s="23"/>
    </row>
    <row r="21" spans="1:12" ht="15" customHeight="1">
      <c r="A21" s="17"/>
      <c r="B21" s="17"/>
      <c r="C21" s="18"/>
      <c r="D21" s="18"/>
      <c r="E21" s="44"/>
      <c r="F21" s="19"/>
      <c r="G21" s="96"/>
      <c r="H21" s="97"/>
      <c r="I21" s="97"/>
      <c r="J21" s="98"/>
      <c r="K21" s="5"/>
      <c r="L21" s="23"/>
    </row>
    <row r="22" spans="1:12" ht="15" customHeight="1">
      <c r="A22" s="17"/>
      <c r="B22" s="17"/>
      <c r="C22" s="18"/>
      <c r="D22" s="18"/>
      <c r="E22" s="44"/>
      <c r="F22" s="19"/>
      <c r="G22" s="96"/>
      <c r="H22" s="97"/>
      <c r="I22" s="97"/>
      <c r="J22" s="98"/>
      <c r="K22" s="5"/>
      <c r="L22" s="23"/>
    </row>
    <row r="23" spans="1:12" ht="15" customHeight="1">
      <c r="A23" s="17"/>
      <c r="B23" s="17"/>
      <c r="C23" s="18"/>
      <c r="D23" s="18"/>
      <c r="E23" s="44"/>
      <c r="F23" s="19"/>
      <c r="G23" s="96"/>
      <c r="H23" s="97"/>
      <c r="I23" s="97"/>
      <c r="J23" s="98"/>
      <c r="K23" s="5"/>
      <c r="L23" s="23"/>
    </row>
    <row r="24" spans="1:12" ht="15" customHeight="1">
      <c r="A24" s="17"/>
      <c r="B24" s="17"/>
      <c r="C24" s="18"/>
      <c r="D24" s="18"/>
      <c r="E24" s="44"/>
      <c r="F24" s="19"/>
      <c r="G24" s="100"/>
      <c r="H24" s="101"/>
      <c r="I24" s="101"/>
      <c r="J24" s="102"/>
      <c r="K24" s="5"/>
      <c r="L24" s="23"/>
    </row>
    <row r="25" spans="1:12" ht="15" customHeight="1">
      <c r="A25" s="17" t="s">
        <v>28</v>
      </c>
      <c r="B25" s="17" t="s">
        <v>29</v>
      </c>
      <c r="C25" s="18">
        <f>입국!BN36</f>
        <v>31200</v>
      </c>
      <c r="D25" s="18">
        <f>입국!BO36</f>
        <v>28986</v>
      </c>
      <c r="E25" s="44">
        <f>입국!BP36</f>
        <v>7.6381701511074374</v>
      </c>
      <c r="F25" s="19"/>
      <c r="G25" s="4"/>
      <c r="H25" s="5"/>
      <c r="I25" s="26"/>
      <c r="J25" s="5"/>
      <c r="K25" s="23"/>
      <c r="L25" s="5"/>
    </row>
    <row r="26" spans="1:12" ht="15" customHeight="1">
      <c r="A26" s="17" t="s">
        <v>81</v>
      </c>
      <c r="B26" s="17" t="s">
        <v>86</v>
      </c>
      <c r="C26" s="18">
        <f>입국!BQ36</f>
        <v>11500</v>
      </c>
      <c r="D26" s="18">
        <f>입국!BR36</f>
        <v>10446</v>
      </c>
      <c r="E26" s="44">
        <f>입국!BS36</f>
        <v>10.089986597740763</v>
      </c>
      <c r="F26" s="19"/>
      <c r="G26" s="20" t="s">
        <v>37</v>
      </c>
      <c r="H26" s="5"/>
      <c r="I26" s="5"/>
      <c r="K26" s="5"/>
      <c r="L26" s="5"/>
    </row>
    <row r="27" spans="1:12" ht="15" customHeight="1">
      <c r="A27" s="17" t="s">
        <v>12</v>
      </c>
      <c r="B27" s="17" t="s">
        <v>13</v>
      </c>
      <c r="C27" s="18">
        <f>입국!BW36</f>
        <v>24300</v>
      </c>
      <c r="D27" s="18">
        <f>입국!BX36</f>
        <v>20870</v>
      </c>
      <c r="E27" s="44">
        <f>입국!BY36</f>
        <v>16.435074269286055</v>
      </c>
      <c r="F27" s="19"/>
      <c r="G27" s="4"/>
      <c r="H27" s="5"/>
      <c r="J27" s="21" t="s">
        <v>38</v>
      </c>
      <c r="K27" s="5"/>
      <c r="L27" s="5"/>
    </row>
    <row r="28" spans="1:12" ht="15" customHeight="1">
      <c r="A28" s="17" t="s">
        <v>8</v>
      </c>
      <c r="B28" s="17" t="s">
        <v>9</v>
      </c>
      <c r="C28" s="18">
        <f>입국!BZ36</f>
        <v>20000</v>
      </c>
      <c r="D28" s="18">
        <f>입국!CA36</f>
        <v>16646</v>
      </c>
      <c r="E28" s="44">
        <f>입국!CB36</f>
        <v>20.148984741078934</v>
      </c>
      <c r="F28" s="19"/>
      <c r="G28" s="12" t="s">
        <v>39</v>
      </c>
      <c r="H28" s="103" t="str">
        <f>"2024년 "&amp;입국!A4-2&amp;"월"</f>
        <v>2024년 8월</v>
      </c>
      <c r="I28" s="103" t="str">
        <f>"2025년 "&amp;입국!A4-2&amp;"월"</f>
        <v>2025년 8월</v>
      </c>
      <c r="J28" s="103" t="s">
        <v>40</v>
      </c>
      <c r="K28" s="5"/>
      <c r="L28" s="16"/>
    </row>
    <row r="29" spans="1:12" ht="15" customHeight="1">
      <c r="A29" s="17" t="s">
        <v>32</v>
      </c>
      <c r="B29" s="17" t="s">
        <v>33</v>
      </c>
      <c r="C29" s="18">
        <f>입국!CC36</f>
        <v>20400</v>
      </c>
      <c r="D29" s="18">
        <f>입국!CD36</f>
        <v>17690</v>
      </c>
      <c r="E29" s="44">
        <f>입국!CE36</f>
        <v>15.319389485585067</v>
      </c>
      <c r="F29" s="19"/>
      <c r="G29" s="22" t="s">
        <v>95</v>
      </c>
      <c r="H29" s="88">
        <f>(I29*100)/(100+J29)</f>
        <v>21766.492146596858</v>
      </c>
      <c r="I29" s="88">
        <v>20787</v>
      </c>
      <c r="J29" s="89">
        <v>-4.5</v>
      </c>
      <c r="K29" s="5"/>
      <c r="L29" s="27"/>
    </row>
    <row r="30" spans="1:12" ht="15" customHeight="1">
      <c r="A30" s="17" t="s">
        <v>30</v>
      </c>
      <c r="B30" s="17" t="s">
        <v>31</v>
      </c>
      <c r="C30" s="18">
        <f>입국!CF36</f>
        <v>20700</v>
      </c>
      <c r="D30" s="18">
        <f>입국!CG36</f>
        <v>19038</v>
      </c>
      <c r="E30" s="44">
        <f>입국!CH36</f>
        <v>8.7299086038449492</v>
      </c>
      <c r="F30" s="19"/>
      <c r="G30" s="4"/>
      <c r="H30" s="104"/>
      <c r="I30" s="104"/>
      <c r="J30" s="104"/>
      <c r="K30" s="5"/>
      <c r="L30" s="27"/>
    </row>
    <row r="31" spans="1:12" ht="15" customHeight="1">
      <c r="A31" s="17" t="s">
        <v>8</v>
      </c>
      <c r="B31" s="17" t="s">
        <v>9</v>
      </c>
      <c r="C31" s="18">
        <f>입국!BZ39</f>
        <v>0</v>
      </c>
      <c r="D31" s="18">
        <f>입국!CA39</f>
        <v>0</v>
      </c>
      <c r="E31" s="44">
        <f>입국!CB39</f>
        <v>0</v>
      </c>
      <c r="F31" s="19"/>
      <c r="G31" s="12" t="s">
        <v>39</v>
      </c>
      <c r="H31" s="103" t="str">
        <f>"2024년 "&amp;입국!A4-2&amp;"월"</f>
        <v>2024년 8월</v>
      </c>
      <c r="I31" s="103" t="str">
        <f>"2025년 "&amp;입국!A4-2&amp;"월"</f>
        <v>2025년 8월</v>
      </c>
      <c r="J31" s="103" t="s">
        <v>40</v>
      </c>
      <c r="K31" s="5"/>
      <c r="L31" s="16"/>
    </row>
    <row r="32" spans="1:12" ht="15" customHeight="1">
      <c r="A32" s="17" t="s">
        <v>32</v>
      </c>
      <c r="B32" s="17" t="s">
        <v>33</v>
      </c>
      <c r="C32" s="18">
        <f>입국!CC39</f>
        <v>0</v>
      </c>
      <c r="D32" s="18">
        <f>입국!CD39</f>
        <v>0</v>
      </c>
      <c r="E32" s="44">
        <f>입국!CE39</f>
        <v>0</v>
      </c>
      <c r="F32" s="19"/>
      <c r="G32" s="87" t="s">
        <v>96</v>
      </c>
      <c r="H32" s="88">
        <f>I32-455</f>
        <v>23520</v>
      </c>
      <c r="I32" s="88">
        <v>23975</v>
      </c>
      <c r="J32" s="89">
        <f>(I32/H32-1)*100</f>
        <v>1.9345238095238138</v>
      </c>
      <c r="K32" s="5"/>
      <c r="L32" s="27"/>
    </row>
    <row r="33" spans="1:12" ht="15" customHeight="1">
      <c r="A33" s="5"/>
      <c r="B33" s="5"/>
      <c r="C33" s="5"/>
      <c r="D33" s="5"/>
      <c r="E33" s="45"/>
      <c r="G33" s="26"/>
      <c r="H33" s="5"/>
      <c r="I33" s="5"/>
      <c r="J33" s="5"/>
      <c r="K33" s="5"/>
    </row>
    <row r="34" spans="1:12" ht="14.5" customHeight="1">
      <c r="A34" s="17"/>
      <c r="B34" s="17"/>
      <c r="C34" s="18"/>
      <c r="D34" s="18"/>
      <c r="E34" s="44"/>
      <c r="F34" s="19"/>
      <c r="G34" s="90" t="s">
        <v>97</v>
      </c>
      <c r="H34" s="91"/>
      <c r="I34" s="91"/>
      <c r="J34" s="91"/>
      <c r="K34" s="91"/>
      <c r="L34" s="92"/>
    </row>
    <row r="35" spans="1:12" ht="15" customHeight="1">
      <c r="A35" s="17"/>
      <c r="B35" s="17"/>
      <c r="C35" s="18"/>
      <c r="D35" s="18"/>
      <c r="E35" s="44"/>
      <c r="F35" s="19"/>
      <c r="G35" s="90" t="s">
        <v>98</v>
      </c>
      <c r="H35" s="91"/>
      <c r="I35" s="91"/>
      <c r="J35" s="91"/>
      <c r="K35" s="91"/>
      <c r="L35" s="92"/>
    </row>
    <row r="36" spans="1:12" ht="15" customHeight="1">
      <c r="A36" s="17"/>
      <c r="B36" s="17"/>
      <c r="C36" s="18"/>
      <c r="D36" s="18"/>
      <c r="E36" s="44"/>
      <c r="F36" s="19"/>
      <c r="G36" s="90" t="s">
        <v>99</v>
      </c>
      <c r="H36" s="91"/>
      <c r="I36" s="91"/>
      <c r="J36" s="91"/>
      <c r="K36" s="91"/>
      <c r="L36" s="92"/>
    </row>
    <row r="37" spans="1:12" ht="15" customHeight="1">
      <c r="A37" s="17"/>
      <c r="B37" s="17"/>
      <c r="C37" s="18"/>
      <c r="D37" s="18"/>
      <c r="E37" s="44"/>
      <c r="F37" s="19"/>
      <c r="G37" s="90" t="s">
        <v>100</v>
      </c>
      <c r="H37" s="91"/>
      <c r="I37" s="91"/>
      <c r="J37" s="91"/>
      <c r="K37" s="91"/>
      <c r="L37" s="92"/>
    </row>
    <row r="38" spans="1:12" ht="15" customHeight="1">
      <c r="A38" s="6"/>
      <c r="B38" s="6"/>
      <c r="C38" s="6"/>
      <c r="D38" s="6"/>
      <c r="E38" s="46"/>
      <c r="G38" s="16"/>
      <c r="H38" s="5"/>
      <c r="I38" s="5"/>
      <c r="J38" s="5"/>
      <c r="K38" s="5"/>
      <c r="L38" s="5"/>
    </row>
    <row r="39" spans="1:12" ht="15" customHeight="1">
      <c r="A39" s="6"/>
      <c r="B39" s="6"/>
      <c r="C39" s="6"/>
      <c r="D39" s="6"/>
      <c r="E39" s="46"/>
      <c r="G39" s="16"/>
      <c r="H39" s="5"/>
      <c r="I39" s="5"/>
      <c r="J39" s="5"/>
      <c r="K39" s="5"/>
      <c r="L39" s="5"/>
    </row>
    <row r="40" spans="1:12" ht="15" customHeight="1">
      <c r="A40" s="6"/>
      <c r="B40" s="6"/>
      <c r="C40" s="6"/>
      <c r="D40" s="6"/>
      <c r="E40" s="46"/>
      <c r="G40" s="20" t="s">
        <v>41</v>
      </c>
      <c r="H40" s="5"/>
      <c r="I40" s="5"/>
      <c r="J40" s="5"/>
      <c r="K40" s="5"/>
      <c r="L40" s="5"/>
    </row>
    <row r="41" spans="1:12" ht="15" customHeight="1">
      <c r="A41" s="6"/>
      <c r="B41" s="6"/>
      <c r="C41" s="6"/>
      <c r="D41" s="6"/>
      <c r="E41" s="46"/>
      <c r="G41" s="16" t="s">
        <v>42</v>
      </c>
      <c r="H41" s="5"/>
      <c r="I41" s="5"/>
      <c r="J41" s="5"/>
      <c r="K41" s="5"/>
      <c r="L41" s="5"/>
    </row>
    <row r="42" spans="1:12" ht="15" customHeight="1">
      <c r="A42" s="6"/>
      <c r="B42" s="6"/>
      <c r="C42" s="6"/>
      <c r="D42" s="6"/>
      <c r="E42" s="46"/>
      <c r="G42" s="16" t="s">
        <v>43</v>
      </c>
      <c r="H42" s="5"/>
      <c r="I42" s="5"/>
      <c r="J42" s="5"/>
      <c r="K42" s="5"/>
      <c r="L42" s="5"/>
    </row>
    <row r="43" spans="1:12" ht="14.5">
      <c r="L43" s="5"/>
    </row>
    <row r="44" spans="1:12" ht="14.5">
      <c r="L44" s="5"/>
    </row>
    <row r="45" spans="1:12" ht="14.5">
      <c r="L45" s="5"/>
    </row>
    <row r="46" spans="1:12" ht="14.5">
      <c r="L46" s="5"/>
    </row>
    <row r="47" spans="1:12" ht="14.5">
      <c r="L47" s="5"/>
    </row>
  </sheetData>
  <mergeCells count="2">
    <mergeCell ref="G12:J16"/>
    <mergeCell ref="G20:J24"/>
  </mergeCells>
  <phoneticPr fontId="2" type="noConversion"/>
  <dataValidations count="1">
    <dataValidation type="list" allowBlank="1" showInputMessage="1" showErrorMessage="1" sqref="G8" xr:uid="{00000000-0002-0000-0200-000000000000}">
      <formula1>$B$6:$B$31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입국</vt:lpstr>
      <vt:lpstr>출국</vt:lpstr>
      <vt:lpstr>월별시장동향</vt:lpstr>
      <vt:lpstr>A</vt:lpstr>
      <vt:lpstr>월별시장동향!Print_Area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knto-spss</dc:creator>
  <cp:lastModifiedBy>ktomarketing ktofrankfurt</cp:lastModifiedBy>
  <dcterms:created xsi:type="dcterms:W3CDTF">2021-02-23T05:04:27Z</dcterms:created>
  <dcterms:modified xsi:type="dcterms:W3CDTF">2025-10-27T16:15:08Z</dcterms:modified>
</cp:coreProperties>
</file>